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ROZPOCTYPC\rozpočty\EM.2021-211_SNO, pavilon M\2022 oprava soutěž II\F_NÁKLADY STAVBY(VÝKAZ VÝMĚR) VS\"/>
    </mc:Choice>
  </mc:AlternateContent>
  <bookViews>
    <workbookView xWindow="0" yWindow="0" windowWidth="14370" windowHeight="12360" activeTab="1"/>
  </bookViews>
  <sheets>
    <sheet name="Rekapitulace stavby" sheetId="1" r:id="rId1"/>
    <sheet name="ST - 3.NP - stavební část" sheetId="2" r:id="rId2"/>
    <sheet name="EL - Silnoproudé elektroi..." sheetId="3" r:id="rId3"/>
    <sheet name="VZT - Vzduchotechnika" sheetId="4" r:id="rId4"/>
    <sheet name="ZTI - Zdravotechnika" sheetId="5" r:id="rId5"/>
    <sheet name="VN a ON - Vedlejší a osta..." sheetId="6" r:id="rId6"/>
    <sheet name="ST01 - 1.NP-stavební část" sheetId="7" r:id="rId7"/>
    <sheet name="ST02 - 2.NP-stavební část" sheetId="8" r:id="rId8"/>
    <sheet name="EL - Silnoproudé elektron..." sheetId="9" r:id="rId9"/>
    <sheet name="VZT - Vzduchotechnika_01" sheetId="10" r:id="rId10"/>
    <sheet name="ZTI - Zdravotechnika_01" sheetId="11" r:id="rId11"/>
    <sheet name="VN a ON - Vedlejší a osta..._01" sheetId="12" r:id="rId12"/>
    <sheet name="ST - Stavební část pro po..." sheetId="13" r:id="rId13"/>
    <sheet name="EL - Silnoproudé elektroi..._01" sheetId="14" r:id="rId14"/>
    <sheet name="VZT - Samostatné řešení VZT" sheetId="15" r:id="rId15"/>
    <sheet name="Pokyny pro vyplnění" sheetId="16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2" hidden="1">'EL - Silnoproudé elektroi...'!$C$92:$K$98</definedName>
    <definedName name="_xlnm._FilterDatabase" localSheetId="13" hidden="1">'EL - Silnoproudé elektroi..._01'!$C$86:$K$92</definedName>
    <definedName name="_xlnm._FilterDatabase" localSheetId="8" hidden="1">'EL - Silnoproudé elektron...'!$C$92:$K$98</definedName>
    <definedName name="_xlnm._FilterDatabase" localSheetId="1" hidden="1">'ST - 3.NP - stavební část'!$C$111:$K$1578</definedName>
    <definedName name="_xlnm._FilterDatabase" localSheetId="12" hidden="1">'ST - Stavební část pro po...'!$C$96:$K$235</definedName>
    <definedName name="_xlnm._FilterDatabase" localSheetId="6" hidden="1">'ST01 - 1.NP-stavební část'!$C$112:$K$623</definedName>
    <definedName name="_xlnm._FilterDatabase" localSheetId="7" hidden="1">'ST02 - 2.NP-stavební část'!$C$108:$K$618</definedName>
    <definedName name="_xlnm._FilterDatabase" localSheetId="5" hidden="1">'VN a ON - Vedlejší a osta...'!$C$87:$K$145</definedName>
    <definedName name="_xlnm._FilterDatabase" localSheetId="11" hidden="1">'VN a ON - Vedlejší a osta..._01'!$C$87:$K$145</definedName>
    <definedName name="_xlnm._FilterDatabase" localSheetId="14" hidden="1">'VZT - Samostatné řešení VZT'!$C$86:$K$92</definedName>
    <definedName name="_xlnm._FilterDatabase" localSheetId="3" hidden="1">'VZT - Vzduchotechnika'!$C$92:$K$98</definedName>
    <definedName name="_xlnm._FilterDatabase" localSheetId="9" hidden="1">'VZT - Vzduchotechnika_01'!$C$92:$K$98</definedName>
    <definedName name="_xlnm._FilterDatabase" localSheetId="4" hidden="1">'ZTI - Zdravotechnika'!$C$92:$K$98</definedName>
    <definedName name="_xlnm._FilterDatabase" localSheetId="10" hidden="1">'ZTI - Zdravotechnika_01'!$C$92:$K$98</definedName>
    <definedName name="_xlnm.Print_Titles" localSheetId="2">'EL - Silnoproudé elektroi...'!$92:$92</definedName>
    <definedName name="_xlnm.Print_Titles" localSheetId="13">'EL - Silnoproudé elektroi..._01'!$86:$86</definedName>
    <definedName name="_xlnm.Print_Titles" localSheetId="8">'EL - Silnoproudé elektron...'!$92:$92</definedName>
    <definedName name="_xlnm.Print_Titles" localSheetId="0">'Rekapitulace stavby'!$52:$52</definedName>
    <definedName name="_xlnm.Print_Titles" localSheetId="1">'ST - 3.NP - stavební část'!$111:$111</definedName>
    <definedName name="_xlnm.Print_Titles" localSheetId="12">'ST - Stavební část pro po...'!$96:$96</definedName>
    <definedName name="_xlnm.Print_Titles" localSheetId="6">'ST01 - 1.NP-stavební část'!$112:$112</definedName>
    <definedName name="_xlnm.Print_Titles" localSheetId="7">'ST02 - 2.NP-stavební část'!$108:$108</definedName>
    <definedName name="_xlnm.Print_Titles" localSheetId="5">'VN a ON - Vedlejší a osta...'!$87:$87</definedName>
    <definedName name="_xlnm.Print_Titles" localSheetId="11">'VN a ON - Vedlejší a osta..._01'!$87:$87</definedName>
    <definedName name="_xlnm.Print_Titles" localSheetId="14">'VZT - Samostatné řešení VZT'!$86:$86</definedName>
    <definedName name="_xlnm.Print_Titles" localSheetId="3">'VZT - Vzduchotechnika'!$92:$92</definedName>
    <definedName name="_xlnm.Print_Titles" localSheetId="9">'VZT - Vzduchotechnika_01'!$92:$92</definedName>
    <definedName name="_xlnm.Print_Titles" localSheetId="4">'ZTI - Zdravotechnika'!$92:$92</definedName>
    <definedName name="_xlnm.Print_Titles" localSheetId="10">'ZTI - Zdravotechnika_01'!$92:$92</definedName>
    <definedName name="_xlnm.Print_Area" localSheetId="2">'EL - Silnoproudé elektroi...'!$C$4:$J$43,'EL - Silnoproudé elektroi...'!$C$49:$J$70,'EL - Silnoproudé elektroi...'!$C$76:$K$98</definedName>
    <definedName name="_xlnm.Print_Area" localSheetId="13">'EL - Silnoproudé elektroi..._01'!$C$4:$J$41,'EL - Silnoproudé elektroi..._01'!$C$47:$J$66,'EL - Silnoproudé elektroi..._01'!$C$72:$K$92</definedName>
    <definedName name="_xlnm.Print_Area" localSheetId="8">'EL - Silnoproudé elektron...'!$C$4:$J$43,'EL - Silnoproudé elektron...'!$C$49:$J$70,'EL - Silnoproudé elektron...'!$C$76:$K$98</definedName>
    <definedName name="_xlnm.Print_Area" localSheetId="1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stavby'!$C$42:$AQ$75</definedName>
    <definedName name="_xlnm.Print_Area" localSheetId="1">'ST - 3.NP - stavební část'!$C$4:$J$41,'ST - 3.NP - stavební část'!$C$47:$J$91,'ST - 3.NP - stavební část'!$C$97:$K$1578</definedName>
    <definedName name="_xlnm.Print_Area" localSheetId="12">'ST - Stavební část pro po...'!$C$4:$J$41,'ST - Stavební část pro po...'!$C$47:$J$76,'ST - Stavební část pro po...'!$C$82:$K$235</definedName>
    <definedName name="_xlnm.Print_Area" localSheetId="6">'ST01 - 1.NP-stavební část'!$C$4:$J$43,'ST01 - 1.NP-stavební část'!$C$49:$J$90,'ST01 - 1.NP-stavební část'!$C$96:$K$623</definedName>
    <definedName name="_xlnm.Print_Area" localSheetId="7">'ST02 - 2.NP-stavební část'!$C$4:$J$43,'ST02 - 2.NP-stavební část'!$C$49:$J$86,'ST02 - 2.NP-stavební část'!$C$92:$K$618</definedName>
    <definedName name="_xlnm.Print_Area" localSheetId="5">'VN a ON - Vedlejší a osta...'!$C$4:$J$41,'VN a ON - Vedlejší a osta...'!$C$47:$J$67,'VN a ON - Vedlejší a osta...'!$C$73:$K$145</definedName>
    <definedName name="_xlnm.Print_Area" localSheetId="11">'VN a ON - Vedlejší a osta..._01'!$C$4:$J$41,'VN a ON - Vedlejší a osta..._01'!$C$47:$J$67,'VN a ON - Vedlejší a osta..._01'!$C$73:$K$145</definedName>
    <definedName name="_xlnm.Print_Area" localSheetId="14">'VZT - Samostatné řešení VZT'!$C$4:$J$41,'VZT - Samostatné řešení VZT'!$C$47:$J$66,'VZT - Samostatné řešení VZT'!$C$72:$K$92</definedName>
    <definedName name="_xlnm.Print_Area" localSheetId="3">'VZT - Vzduchotechnika'!$C$4:$J$43,'VZT - Vzduchotechnika'!$C$49:$J$70,'VZT - Vzduchotechnika'!$C$76:$K$98</definedName>
    <definedName name="_xlnm.Print_Area" localSheetId="9">'VZT - Vzduchotechnika_01'!$C$4:$J$43,'VZT - Vzduchotechnika_01'!$C$49:$J$70,'VZT - Vzduchotechnika_01'!$C$76:$K$98</definedName>
    <definedName name="_xlnm.Print_Area" localSheetId="4">'ZTI - Zdravotechnika'!$C$4:$J$43,'ZTI - Zdravotechnika'!$C$49:$J$70,'ZTI - Zdravotechnika'!$C$76:$K$98</definedName>
    <definedName name="_xlnm.Print_Area" localSheetId="10">'ZTI - Zdravotechnika_01'!$C$4:$J$43,'ZTI - Zdravotechnika_01'!$C$49:$J$70,'ZTI - Zdravotechnika_01'!$C$76:$K$98</definedName>
  </definedNames>
  <calcPr calcId="152511"/>
</workbook>
</file>

<file path=xl/calcChain.xml><?xml version="1.0" encoding="utf-8"?>
<calcChain xmlns="http://schemas.openxmlformats.org/spreadsheetml/2006/main">
  <c r="I96" i="3" l="1"/>
  <c r="I90" i="14" l="1"/>
  <c r="I96" i="9"/>
  <c r="I96" i="10" l="1"/>
  <c r="I96" i="4"/>
  <c r="I96" i="11"/>
  <c r="I96" i="5"/>
  <c r="I90" i="15" l="1"/>
  <c r="J39" i="15"/>
  <c r="J38" i="15"/>
  <c r="AY74" i="1"/>
  <c r="J37" i="15"/>
  <c r="AX74" i="1"/>
  <c r="BI90" i="15"/>
  <c r="BH90" i="15"/>
  <c r="BG90" i="15"/>
  <c r="F37" i="15" s="1"/>
  <c r="BB74" i="1" s="1"/>
  <c r="BF90" i="15"/>
  <c r="J36" i="15" s="1"/>
  <c r="AW74" i="1" s="1"/>
  <c r="T90" i="15"/>
  <c r="T89" i="15"/>
  <c r="T88" i="15" s="1"/>
  <c r="T87" i="15" s="1"/>
  <c r="R90" i="15"/>
  <c r="R89" i="15"/>
  <c r="R88" i="15" s="1"/>
  <c r="R87" i="15" s="1"/>
  <c r="P90" i="15"/>
  <c r="P89" i="15"/>
  <c r="P88" i="15"/>
  <c r="P87" i="15"/>
  <c r="AU74" i="1"/>
  <c r="F81" i="15"/>
  <c r="E79" i="15"/>
  <c r="F56" i="15"/>
  <c r="E54" i="15"/>
  <c r="J26" i="15"/>
  <c r="E26" i="15"/>
  <c r="J84" i="15" s="1"/>
  <c r="J25" i="15"/>
  <c r="J23" i="15"/>
  <c r="E23" i="15"/>
  <c r="J58" i="15" s="1"/>
  <c r="J22" i="15"/>
  <c r="J20" i="15"/>
  <c r="E20" i="15"/>
  <c r="F59" i="15" s="1"/>
  <c r="J19" i="15"/>
  <c r="J17" i="15"/>
  <c r="E17" i="15"/>
  <c r="F83" i="15" s="1"/>
  <c r="J16" i="15"/>
  <c r="J14" i="15"/>
  <c r="J56" i="15" s="1"/>
  <c r="E7" i="15"/>
  <c r="E50" i="15"/>
  <c r="J39" i="14"/>
  <c r="J38" i="14"/>
  <c r="AY73" i="1" s="1"/>
  <c r="J37" i="14"/>
  <c r="AX73" i="1"/>
  <c r="BI90" i="14"/>
  <c r="BH90" i="14"/>
  <c r="BG90" i="14"/>
  <c r="BF90" i="14"/>
  <c r="T90" i="14"/>
  <c r="T89" i="14" s="1"/>
  <c r="T88" i="14" s="1"/>
  <c r="T87" i="14" s="1"/>
  <c r="R90" i="14"/>
  <c r="R89" i="14" s="1"/>
  <c r="R88" i="14" s="1"/>
  <c r="R87" i="14" s="1"/>
  <c r="P90" i="14"/>
  <c r="P89" i="14" s="1"/>
  <c r="P88" i="14" s="1"/>
  <c r="P87" i="14" s="1"/>
  <c r="AU73" i="1" s="1"/>
  <c r="F81" i="14"/>
  <c r="E79" i="14"/>
  <c r="F56" i="14"/>
  <c r="E54" i="14"/>
  <c r="J26" i="14"/>
  <c r="E26" i="14"/>
  <c r="J84" i="14" s="1"/>
  <c r="J25" i="14"/>
  <c r="J23" i="14"/>
  <c r="E23" i="14"/>
  <c r="J83" i="14" s="1"/>
  <c r="J22" i="14"/>
  <c r="J20" i="14"/>
  <c r="E20" i="14"/>
  <c r="F84" i="14"/>
  <c r="J19" i="14"/>
  <c r="J17" i="14"/>
  <c r="E17" i="14"/>
  <c r="F58" i="14" s="1"/>
  <c r="J16" i="14"/>
  <c r="J14" i="14"/>
  <c r="J81" i="14"/>
  <c r="E7" i="14"/>
  <c r="E75" i="14" s="1"/>
  <c r="J39" i="13"/>
  <c r="J38" i="13"/>
  <c r="AY72" i="1"/>
  <c r="J37" i="13"/>
  <c r="AX72" i="1" s="1"/>
  <c r="BI233" i="13"/>
  <c r="BH233" i="13"/>
  <c r="BG233" i="13"/>
  <c r="BF233" i="13"/>
  <c r="T233" i="13"/>
  <c r="T232" i="13" s="1"/>
  <c r="T231" i="13" s="1"/>
  <c r="R233" i="13"/>
  <c r="R232" i="13"/>
  <c r="R231" i="13"/>
  <c r="P233" i="13"/>
  <c r="P232" i="13" s="1"/>
  <c r="P231" i="13" s="1"/>
  <c r="BI225" i="13"/>
  <c r="BH225" i="13"/>
  <c r="BG225" i="13"/>
  <c r="BF225" i="13"/>
  <c r="T225" i="13"/>
  <c r="R225" i="13"/>
  <c r="P225" i="13"/>
  <c r="BI219" i="13"/>
  <c r="BH219" i="13"/>
  <c r="BG219" i="13"/>
  <c r="BF219" i="13"/>
  <c r="T219" i="13"/>
  <c r="R219" i="13"/>
  <c r="P219" i="13"/>
  <c r="BI214" i="13"/>
  <c r="BH214" i="13"/>
  <c r="BG214" i="13"/>
  <c r="BF214" i="13"/>
  <c r="T214" i="13"/>
  <c r="R214" i="13"/>
  <c r="P214" i="13"/>
  <c r="BI208" i="13"/>
  <c r="BH208" i="13"/>
  <c r="BG208" i="13"/>
  <c r="BF208" i="13"/>
  <c r="T208" i="13"/>
  <c r="R208" i="13"/>
  <c r="P208" i="13"/>
  <c r="BI203" i="13"/>
  <c r="BH203" i="13"/>
  <c r="BG203" i="13"/>
  <c r="BF203" i="13"/>
  <c r="T203" i="13"/>
  <c r="R203" i="13"/>
  <c r="P203" i="13"/>
  <c r="BI197" i="13"/>
  <c r="BH197" i="13"/>
  <c r="BG197" i="13"/>
  <c r="BF197" i="13"/>
  <c r="T197" i="13"/>
  <c r="R197" i="13"/>
  <c r="P197" i="13"/>
  <c r="BI191" i="13"/>
  <c r="BH191" i="13"/>
  <c r="BG191" i="13"/>
  <c r="BF191" i="13"/>
  <c r="T191" i="13"/>
  <c r="R191" i="13"/>
  <c r="P191" i="13"/>
  <c r="BI185" i="13"/>
  <c r="BH185" i="13"/>
  <c r="BG185" i="13"/>
  <c r="BF185" i="13"/>
  <c r="T185" i="13"/>
  <c r="R185" i="13"/>
  <c r="P185" i="13"/>
  <c r="BI181" i="13"/>
  <c r="BH181" i="13"/>
  <c r="BG181" i="13"/>
  <c r="BF181" i="13"/>
  <c r="T181" i="13"/>
  <c r="R181" i="13"/>
  <c r="P181" i="13"/>
  <c r="BI177" i="13"/>
  <c r="BH177" i="13"/>
  <c r="BG177" i="13"/>
  <c r="BF177" i="13"/>
  <c r="T177" i="13"/>
  <c r="R177" i="13"/>
  <c r="P177" i="13"/>
  <c r="BI172" i="13"/>
  <c r="BH172" i="13"/>
  <c r="BG172" i="13"/>
  <c r="BF172" i="13"/>
  <c r="T172" i="13"/>
  <c r="R172" i="13"/>
  <c r="P172" i="13"/>
  <c r="BI167" i="13"/>
  <c r="BH167" i="13"/>
  <c r="BG167" i="13"/>
  <c r="BF167" i="13"/>
  <c r="T167" i="13"/>
  <c r="T166" i="13" s="1"/>
  <c r="R167" i="13"/>
  <c r="R166" i="13" s="1"/>
  <c r="P167" i="13"/>
  <c r="P166" i="13" s="1"/>
  <c r="BI163" i="13"/>
  <c r="BH163" i="13"/>
  <c r="BG163" i="13"/>
  <c r="BF163" i="13"/>
  <c r="T163" i="13"/>
  <c r="R163" i="13"/>
  <c r="P163" i="13"/>
  <c r="BI158" i="13"/>
  <c r="BH158" i="13"/>
  <c r="BG158" i="13"/>
  <c r="BF158" i="13"/>
  <c r="T158" i="13"/>
  <c r="R158" i="13"/>
  <c r="P158" i="13"/>
  <c r="BI155" i="13"/>
  <c r="BH155" i="13"/>
  <c r="BG155" i="13"/>
  <c r="BF155" i="13"/>
  <c r="T155" i="13"/>
  <c r="R155" i="13"/>
  <c r="P155" i="13"/>
  <c r="BI152" i="13"/>
  <c r="BH152" i="13"/>
  <c r="BG152" i="13"/>
  <c r="BF152" i="13"/>
  <c r="T152" i="13"/>
  <c r="R152" i="13"/>
  <c r="P152" i="13"/>
  <c r="BI147" i="13"/>
  <c r="BH147" i="13"/>
  <c r="BG147" i="13"/>
  <c r="BF147" i="13"/>
  <c r="T147" i="13"/>
  <c r="R147" i="13"/>
  <c r="P147" i="13"/>
  <c r="BI143" i="13"/>
  <c r="BH143" i="13"/>
  <c r="BG143" i="13"/>
  <c r="BF143" i="13"/>
  <c r="T143" i="13"/>
  <c r="R143" i="13"/>
  <c r="P143" i="13"/>
  <c r="BI139" i="13"/>
  <c r="BH139" i="13"/>
  <c r="BG139" i="13"/>
  <c r="BF139" i="13"/>
  <c r="T139" i="13"/>
  <c r="R139" i="13"/>
  <c r="P139" i="13"/>
  <c r="BI133" i="13"/>
  <c r="BH133" i="13"/>
  <c r="BG133" i="13"/>
  <c r="BF133" i="13"/>
  <c r="T133" i="13"/>
  <c r="T132" i="13" s="1"/>
  <c r="R133" i="13"/>
  <c r="R132" i="13"/>
  <c r="P133" i="13"/>
  <c r="P132" i="13" s="1"/>
  <c r="BI128" i="13"/>
  <c r="BH128" i="13"/>
  <c r="BG128" i="13"/>
  <c r="BF128" i="13"/>
  <c r="T128" i="13"/>
  <c r="T127" i="13"/>
  <c r="R128" i="13"/>
  <c r="R127" i="13" s="1"/>
  <c r="P128" i="13"/>
  <c r="P127" i="13"/>
  <c r="BI122" i="13"/>
  <c r="BH122" i="13"/>
  <c r="BG122" i="13"/>
  <c r="BF122" i="13"/>
  <c r="T122" i="13"/>
  <c r="R122" i="13"/>
  <c r="P122" i="13"/>
  <c r="BI116" i="13"/>
  <c r="BH116" i="13"/>
  <c r="BG116" i="13"/>
  <c r="BF116" i="13"/>
  <c r="T116" i="13"/>
  <c r="R116" i="13"/>
  <c r="P116" i="13"/>
  <c r="BI112" i="13"/>
  <c r="BH112" i="13"/>
  <c r="BG112" i="13"/>
  <c r="BF112" i="13"/>
  <c r="T112" i="13"/>
  <c r="R112" i="13"/>
  <c r="P112" i="13"/>
  <c r="BI108" i="13"/>
  <c r="BH108" i="13"/>
  <c r="BG108" i="13"/>
  <c r="BF108" i="13"/>
  <c r="T108" i="13"/>
  <c r="R108" i="13"/>
  <c r="P108" i="13"/>
  <c r="BI104" i="13"/>
  <c r="BH104" i="13"/>
  <c r="BG104" i="13"/>
  <c r="BF104" i="13"/>
  <c r="T104" i="13"/>
  <c r="R104" i="13"/>
  <c r="P104" i="13"/>
  <c r="BI100" i="13"/>
  <c r="BH100" i="13"/>
  <c r="BG100" i="13"/>
  <c r="BF100" i="13"/>
  <c r="T100" i="13"/>
  <c r="R100" i="13"/>
  <c r="P100" i="13"/>
  <c r="F91" i="13"/>
  <c r="E89" i="13"/>
  <c r="F56" i="13"/>
  <c r="E54" i="13"/>
  <c r="J26" i="13"/>
  <c r="E26" i="13"/>
  <c r="J59" i="13" s="1"/>
  <c r="J25" i="13"/>
  <c r="J23" i="13"/>
  <c r="E23" i="13"/>
  <c r="J93" i="13" s="1"/>
  <c r="J22" i="13"/>
  <c r="J20" i="13"/>
  <c r="E20" i="13"/>
  <c r="F59" i="13"/>
  <c r="J19" i="13"/>
  <c r="J17" i="13"/>
  <c r="E17" i="13"/>
  <c r="F93" i="13" s="1"/>
  <c r="J16" i="13"/>
  <c r="J14" i="13"/>
  <c r="J56" i="13"/>
  <c r="E7" i="13"/>
  <c r="E50" i="13" s="1"/>
  <c r="J39" i="12"/>
  <c r="J38" i="12"/>
  <c r="AY70" i="1"/>
  <c r="J37" i="12"/>
  <c r="AX70" i="1"/>
  <c r="BI139" i="12"/>
  <c r="BH139" i="12"/>
  <c r="BG139" i="12"/>
  <c r="BF139" i="12"/>
  <c r="T139" i="12"/>
  <c r="R139" i="12"/>
  <c r="R135" i="12"/>
  <c r="P139" i="12"/>
  <c r="P135" i="12"/>
  <c r="BI136" i="12"/>
  <c r="BH136" i="12"/>
  <c r="BG136" i="12"/>
  <c r="BF136" i="12"/>
  <c r="T136" i="12"/>
  <c r="T135" i="12" s="1"/>
  <c r="R136" i="12"/>
  <c r="P136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7" i="12"/>
  <c r="BH127" i="12"/>
  <c r="BG127" i="12"/>
  <c r="BF127" i="12"/>
  <c r="T127" i="12"/>
  <c r="R127" i="12"/>
  <c r="P127" i="12"/>
  <c r="BI125" i="12"/>
  <c r="BH125" i="12"/>
  <c r="BG125" i="12"/>
  <c r="BF125" i="12"/>
  <c r="T125" i="12"/>
  <c r="R125" i="12"/>
  <c r="P125" i="12"/>
  <c r="BI123" i="12"/>
  <c r="BH123" i="12"/>
  <c r="BG123" i="12"/>
  <c r="BF123" i="12"/>
  <c r="T123" i="12"/>
  <c r="R123" i="12"/>
  <c r="P123" i="12"/>
  <c r="BI117" i="12"/>
  <c r="BH117" i="12"/>
  <c r="BG117" i="12"/>
  <c r="BF117" i="12"/>
  <c r="T117" i="12"/>
  <c r="R117" i="12"/>
  <c r="P117" i="12"/>
  <c r="BI107" i="12"/>
  <c r="BH107" i="12"/>
  <c r="BG107" i="12"/>
  <c r="BF107" i="12"/>
  <c r="T107" i="12"/>
  <c r="R107" i="12"/>
  <c r="P107" i="12"/>
  <c r="BI99" i="12"/>
  <c r="BH99" i="12"/>
  <c r="BG99" i="12"/>
  <c r="BF99" i="12"/>
  <c r="T99" i="12"/>
  <c r="R99" i="12"/>
  <c r="R98" i="12" s="1"/>
  <c r="P99" i="12"/>
  <c r="P98" i="12" s="1"/>
  <c r="BI96" i="12"/>
  <c r="BH96" i="12"/>
  <c r="BG96" i="12"/>
  <c r="BF96" i="12"/>
  <c r="T96" i="12"/>
  <c r="R96" i="12"/>
  <c r="P96" i="12"/>
  <c r="BI94" i="12"/>
  <c r="BH94" i="12"/>
  <c r="BG94" i="12"/>
  <c r="BF94" i="12"/>
  <c r="T94" i="12"/>
  <c r="R94" i="12"/>
  <c r="P94" i="12"/>
  <c r="BI92" i="12"/>
  <c r="BH92" i="12"/>
  <c r="BG92" i="12"/>
  <c r="BF92" i="12"/>
  <c r="T92" i="12"/>
  <c r="R92" i="12"/>
  <c r="P92" i="12"/>
  <c r="BI90" i="12"/>
  <c r="BH90" i="12"/>
  <c r="BG90" i="12"/>
  <c r="BF90" i="12"/>
  <c r="T90" i="12"/>
  <c r="R90" i="12"/>
  <c r="P90" i="12"/>
  <c r="F82" i="12"/>
  <c r="E80" i="12"/>
  <c r="F56" i="12"/>
  <c r="E54" i="12"/>
  <c r="J26" i="12"/>
  <c r="E26" i="12"/>
  <c r="J59" i="12" s="1"/>
  <c r="J25" i="12"/>
  <c r="J23" i="12"/>
  <c r="E23" i="12"/>
  <c r="J84" i="12" s="1"/>
  <c r="J22" i="12"/>
  <c r="J20" i="12"/>
  <c r="E20" i="12"/>
  <c r="F59" i="12" s="1"/>
  <c r="J19" i="12"/>
  <c r="J17" i="12"/>
  <c r="E17" i="12"/>
  <c r="F58" i="12" s="1"/>
  <c r="J16" i="12"/>
  <c r="J14" i="12"/>
  <c r="J82" i="12" s="1"/>
  <c r="E7" i="12"/>
  <c r="E76" i="12"/>
  <c r="J41" i="11"/>
  <c r="J40" i="11"/>
  <c r="AY69" i="1" s="1"/>
  <c r="J39" i="11"/>
  <c r="AX69" i="1" s="1"/>
  <c r="BI96" i="11"/>
  <c r="BH96" i="11"/>
  <c r="BG96" i="11"/>
  <c r="BF96" i="11"/>
  <c r="T96" i="11"/>
  <c r="T95" i="11" s="1"/>
  <c r="T94" i="11" s="1"/>
  <c r="T93" i="11" s="1"/>
  <c r="R96" i="11"/>
  <c r="R95" i="11" s="1"/>
  <c r="R94" i="11" s="1"/>
  <c r="R93" i="11" s="1"/>
  <c r="P96" i="11"/>
  <c r="P95" i="11" s="1"/>
  <c r="P94" i="11" s="1"/>
  <c r="P93" i="11" s="1"/>
  <c r="AU69" i="1" s="1"/>
  <c r="F87" i="11"/>
  <c r="E85" i="11"/>
  <c r="F60" i="11"/>
  <c r="E58" i="11"/>
  <c r="J28" i="11"/>
  <c r="E28" i="11"/>
  <c r="J90" i="11" s="1"/>
  <c r="J27" i="11"/>
  <c r="J25" i="11"/>
  <c r="E25" i="11"/>
  <c r="J62" i="11"/>
  <c r="J24" i="11"/>
  <c r="J22" i="11"/>
  <c r="E22" i="11"/>
  <c r="F63" i="11" s="1"/>
  <c r="J21" i="11"/>
  <c r="J19" i="11"/>
  <c r="E19" i="11"/>
  <c r="F89" i="11" s="1"/>
  <c r="J18" i="11"/>
  <c r="J16" i="11"/>
  <c r="J87" i="11"/>
  <c r="E7" i="11"/>
  <c r="E79" i="11" s="1"/>
  <c r="J41" i="10"/>
  <c r="J40" i="10"/>
  <c r="AY68" i="1" s="1"/>
  <c r="J39" i="10"/>
  <c r="AX68" i="1" s="1"/>
  <c r="BI96" i="10"/>
  <c r="BH96" i="10"/>
  <c r="BG96" i="10"/>
  <c r="BF96" i="10"/>
  <c r="T96" i="10"/>
  <c r="T95" i="10"/>
  <c r="T94" i="10" s="1"/>
  <c r="T93" i="10" s="1"/>
  <c r="R96" i="10"/>
  <c r="R95" i="10" s="1"/>
  <c r="R94" i="10" s="1"/>
  <c r="R93" i="10" s="1"/>
  <c r="P96" i="10"/>
  <c r="P95" i="10" s="1"/>
  <c r="P94" i="10" s="1"/>
  <c r="P93" i="10" s="1"/>
  <c r="AU68" i="1" s="1"/>
  <c r="F87" i="10"/>
  <c r="E85" i="10"/>
  <c r="F60" i="10"/>
  <c r="E58" i="10"/>
  <c r="J28" i="10"/>
  <c r="E28" i="10"/>
  <c r="J63" i="10" s="1"/>
  <c r="J27" i="10"/>
  <c r="J25" i="10"/>
  <c r="E25" i="10"/>
  <c r="J89" i="10" s="1"/>
  <c r="J24" i="10"/>
  <c r="J22" i="10"/>
  <c r="E22" i="10"/>
  <c r="F63" i="10"/>
  <c r="J21" i="10"/>
  <c r="J19" i="10"/>
  <c r="E19" i="10"/>
  <c r="F89" i="10" s="1"/>
  <c r="J18" i="10"/>
  <c r="J16" i="10"/>
  <c r="J87" i="10"/>
  <c r="E7" i="10"/>
  <c r="E52" i="10"/>
  <c r="J41" i="9"/>
  <c r="J40" i="9"/>
  <c r="AY67" i="1"/>
  <c r="J39" i="9"/>
  <c r="AX67" i="1" s="1"/>
  <c r="BI96" i="9"/>
  <c r="BH96" i="9"/>
  <c r="BG96" i="9"/>
  <c r="BF96" i="9"/>
  <c r="T96" i="9"/>
  <c r="T95" i="9" s="1"/>
  <c r="T94" i="9" s="1"/>
  <c r="T93" i="9" s="1"/>
  <c r="R96" i="9"/>
  <c r="R95" i="9"/>
  <c r="R94" i="9" s="1"/>
  <c r="R93" i="9" s="1"/>
  <c r="P96" i="9"/>
  <c r="P95" i="9" s="1"/>
  <c r="P94" i="9" s="1"/>
  <c r="P93" i="9" s="1"/>
  <c r="AU67" i="1" s="1"/>
  <c r="F87" i="9"/>
  <c r="E85" i="9"/>
  <c r="F60" i="9"/>
  <c r="E58" i="9"/>
  <c r="J28" i="9"/>
  <c r="E28" i="9"/>
  <c r="J90" i="9" s="1"/>
  <c r="J27" i="9"/>
  <c r="J25" i="9"/>
  <c r="E25" i="9"/>
  <c r="J62" i="9" s="1"/>
  <c r="J24" i="9"/>
  <c r="J22" i="9"/>
  <c r="E22" i="9"/>
  <c r="F90" i="9"/>
  <c r="J21" i="9"/>
  <c r="J19" i="9"/>
  <c r="E19" i="9"/>
  <c r="F62" i="9" s="1"/>
  <c r="J18" i="9"/>
  <c r="J16" i="9"/>
  <c r="J60" i="9"/>
  <c r="E7" i="9"/>
  <c r="E79" i="9"/>
  <c r="J41" i="8"/>
  <c r="J40" i="8"/>
  <c r="AY65" i="1"/>
  <c r="J39" i="8"/>
  <c r="AX65" i="1"/>
  <c r="BI612" i="8"/>
  <c r="BH612" i="8"/>
  <c r="BG612" i="8"/>
  <c r="BF612" i="8"/>
  <c r="T612" i="8"/>
  <c r="R612" i="8"/>
  <c r="P612" i="8"/>
  <c r="BI605" i="8"/>
  <c r="BH605" i="8"/>
  <c r="BG605" i="8"/>
  <c r="BF605" i="8"/>
  <c r="T605" i="8"/>
  <c r="R605" i="8"/>
  <c r="P605" i="8"/>
  <c r="BI600" i="8"/>
  <c r="BH600" i="8"/>
  <c r="BG600" i="8"/>
  <c r="BF600" i="8"/>
  <c r="T600" i="8"/>
  <c r="R600" i="8"/>
  <c r="P600" i="8"/>
  <c r="BI594" i="8"/>
  <c r="BH594" i="8"/>
  <c r="BG594" i="8"/>
  <c r="BF594" i="8"/>
  <c r="T594" i="8"/>
  <c r="R594" i="8"/>
  <c r="P594" i="8"/>
  <c r="BI589" i="8"/>
  <c r="BH589" i="8"/>
  <c r="BG589" i="8"/>
  <c r="BF589" i="8"/>
  <c r="T589" i="8"/>
  <c r="R589" i="8"/>
  <c r="P589" i="8"/>
  <c r="BI582" i="8"/>
  <c r="BH582" i="8"/>
  <c r="BG582" i="8"/>
  <c r="BF582" i="8"/>
  <c r="T582" i="8"/>
  <c r="R582" i="8"/>
  <c r="P582" i="8"/>
  <c r="BI575" i="8"/>
  <c r="BH575" i="8"/>
  <c r="BG575" i="8"/>
  <c r="BF575" i="8"/>
  <c r="T575" i="8"/>
  <c r="R575" i="8"/>
  <c r="P575" i="8"/>
  <c r="BI568" i="8"/>
  <c r="BH568" i="8"/>
  <c r="BG568" i="8"/>
  <c r="BF568" i="8"/>
  <c r="T568" i="8"/>
  <c r="R568" i="8"/>
  <c r="P568" i="8"/>
  <c r="BI562" i="8"/>
  <c r="BH562" i="8"/>
  <c r="BG562" i="8"/>
  <c r="BF562" i="8"/>
  <c r="T562" i="8"/>
  <c r="R562" i="8"/>
  <c r="P562" i="8"/>
  <c r="BI557" i="8"/>
  <c r="BH557" i="8"/>
  <c r="BG557" i="8"/>
  <c r="BF557" i="8"/>
  <c r="T557" i="8"/>
  <c r="R557" i="8"/>
  <c r="P557" i="8"/>
  <c r="BI552" i="8"/>
  <c r="BH552" i="8"/>
  <c r="BG552" i="8"/>
  <c r="BF552" i="8"/>
  <c r="T552" i="8"/>
  <c r="R552" i="8"/>
  <c r="P552" i="8"/>
  <c r="BI547" i="8"/>
  <c r="BH547" i="8"/>
  <c r="BG547" i="8"/>
  <c r="BF547" i="8"/>
  <c r="T547" i="8"/>
  <c r="R547" i="8"/>
  <c r="P547" i="8"/>
  <c r="BI543" i="8"/>
  <c r="BH543" i="8"/>
  <c r="BG543" i="8"/>
  <c r="BF543" i="8"/>
  <c r="T543" i="8"/>
  <c r="R543" i="8"/>
  <c r="P543" i="8"/>
  <c r="BI539" i="8"/>
  <c r="BH539" i="8"/>
  <c r="BG539" i="8"/>
  <c r="BF539" i="8"/>
  <c r="T539" i="8"/>
  <c r="R539" i="8"/>
  <c r="P539" i="8"/>
  <c r="BI535" i="8"/>
  <c r="BH535" i="8"/>
  <c r="BG535" i="8"/>
  <c r="BF535" i="8"/>
  <c r="T535" i="8"/>
  <c r="R535" i="8"/>
  <c r="P535" i="8"/>
  <c r="BI529" i="8"/>
  <c r="BH529" i="8"/>
  <c r="BG529" i="8"/>
  <c r="BF529" i="8"/>
  <c r="T529" i="8"/>
  <c r="R529" i="8"/>
  <c r="P529" i="8"/>
  <c r="BI524" i="8"/>
  <c r="BH524" i="8"/>
  <c r="BG524" i="8"/>
  <c r="BF524" i="8"/>
  <c r="T524" i="8"/>
  <c r="R524" i="8"/>
  <c r="P524" i="8"/>
  <c r="BI519" i="8"/>
  <c r="BH519" i="8"/>
  <c r="BG519" i="8"/>
  <c r="BF519" i="8"/>
  <c r="T519" i="8"/>
  <c r="R519" i="8"/>
  <c r="P519" i="8"/>
  <c r="BI514" i="8"/>
  <c r="BH514" i="8"/>
  <c r="BG514" i="8"/>
  <c r="BF514" i="8"/>
  <c r="T514" i="8"/>
  <c r="R514" i="8"/>
  <c r="P514" i="8"/>
  <c r="BI510" i="8"/>
  <c r="BH510" i="8"/>
  <c r="BG510" i="8"/>
  <c r="BF510" i="8"/>
  <c r="T510" i="8"/>
  <c r="R510" i="8"/>
  <c r="P510" i="8"/>
  <c r="BI505" i="8"/>
  <c r="BH505" i="8"/>
  <c r="BG505" i="8"/>
  <c r="BF505" i="8"/>
  <c r="T505" i="8"/>
  <c r="R505" i="8"/>
  <c r="P505" i="8"/>
  <c r="BI500" i="8"/>
  <c r="BH500" i="8"/>
  <c r="BG500" i="8"/>
  <c r="BF500" i="8"/>
  <c r="T500" i="8"/>
  <c r="R500" i="8"/>
  <c r="P500" i="8"/>
  <c r="BI494" i="8"/>
  <c r="BH494" i="8"/>
  <c r="BG494" i="8"/>
  <c r="BF494" i="8"/>
  <c r="T494" i="8"/>
  <c r="R494" i="8"/>
  <c r="P494" i="8"/>
  <c r="BI489" i="8"/>
  <c r="BH489" i="8"/>
  <c r="BG489" i="8"/>
  <c r="BF489" i="8"/>
  <c r="T489" i="8"/>
  <c r="R489" i="8"/>
  <c r="P489" i="8"/>
  <c r="BI484" i="8"/>
  <c r="BH484" i="8"/>
  <c r="BG484" i="8"/>
  <c r="BF484" i="8"/>
  <c r="T484" i="8"/>
  <c r="R484" i="8"/>
  <c r="P484" i="8"/>
  <c r="BI477" i="8"/>
  <c r="BH477" i="8"/>
  <c r="BG477" i="8"/>
  <c r="BF477" i="8"/>
  <c r="T477" i="8"/>
  <c r="R477" i="8"/>
  <c r="P477" i="8"/>
  <c r="BI473" i="8"/>
  <c r="BH473" i="8"/>
  <c r="BG473" i="8"/>
  <c r="BF473" i="8"/>
  <c r="T473" i="8"/>
  <c r="R473" i="8"/>
  <c r="P473" i="8"/>
  <c r="BI466" i="8"/>
  <c r="BH466" i="8"/>
  <c r="BG466" i="8"/>
  <c r="BF466" i="8"/>
  <c r="T466" i="8"/>
  <c r="R466" i="8"/>
  <c r="P466" i="8"/>
  <c r="BI462" i="8"/>
  <c r="BH462" i="8"/>
  <c r="BG462" i="8"/>
  <c r="BF462" i="8"/>
  <c r="T462" i="8"/>
  <c r="R462" i="8"/>
  <c r="P462" i="8"/>
  <c r="BI455" i="8"/>
  <c r="BH455" i="8"/>
  <c r="BG455" i="8"/>
  <c r="BF455" i="8"/>
  <c r="T455" i="8"/>
  <c r="R455" i="8"/>
  <c r="P455" i="8"/>
  <c r="BI449" i="8"/>
  <c r="BH449" i="8"/>
  <c r="BG449" i="8"/>
  <c r="BF449" i="8"/>
  <c r="T449" i="8"/>
  <c r="R449" i="8"/>
  <c r="P449" i="8"/>
  <c r="BI443" i="8"/>
  <c r="BH443" i="8"/>
  <c r="BG443" i="8"/>
  <c r="BF443" i="8"/>
  <c r="T443" i="8"/>
  <c r="R443" i="8"/>
  <c r="P443" i="8"/>
  <c r="BI437" i="8"/>
  <c r="BH437" i="8"/>
  <c r="BG437" i="8"/>
  <c r="BF437" i="8"/>
  <c r="T437" i="8"/>
  <c r="R437" i="8"/>
  <c r="P437" i="8"/>
  <c r="BI431" i="8"/>
  <c r="BH431" i="8"/>
  <c r="BG431" i="8"/>
  <c r="BF431" i="8"/>
  <c r="T431" i="8"/>
  <c r="R431" i="8"/>
  <c r="P431" i="8"/>
  <c r="BI425" i="8"/>
  <c r="BH425" i="8"/>
  <c r="BG425" i="8"/>
  <c r="BF425" i="8"/>
  <c r="T425" i="8"/>
  <c r="R425" i="8"/>
  <c r="P425" i="8"/>
  <c r="BI421" i="8"/>
  <c r="BH421" i="8"/>
  <c r="BG421" i="8"/>
  <c r="BF421" i="8"/>
  <c r="T421" i="8"/>
  <c r="R421" i="8"/>
  <c r="P421" i="8"/>
  <c r="BI417" i="8"/>
  <c r="BH417" i="8"/>
  <c r="BG417" i="8"/>
  <c r="BF417" i="8"/>
  <c r="T417" i="8"/>
  <c r="R417" i="8"/>
  <c r="P417" i="8"/>
  <c r="BI412" i="8"/>
  <c r="BH412" i="8"/>
  <c r="BG412" i="8"/>
  <c r="BF412" i="8"/>
  <c r="T412" i="8"/>
  <c r="R412" i="8"/>
  <c r="P412" i="8"/>
  <c r="BI406" i="8"/>
  <c r="BH406" i="8"/>
  <c r="BG406" i="8"/>
  <c r="BF406" i="8"/>
  <c r="T406" i="8"/>
  <c r="R406" i="8"/>
  <c r="P406" i="8"/>
  <c r="BI403" i="8"/>
  <c r="BH403" i="8"/>
  <c r="BG403" i="8"/>
  <c r="BF403" i="8"/>
  <c r="T403" i="8"/>
  <c r="R403" i="8"/>
  <c r="P403" i="8"/>
  <c r="BI398" i="8"/>
  <c r="BH398" i="8"/>
  <c r="BG398" i="8"/>
  <c r="BF398" i="8"/>
  <c r="T398" i="8"/>
  <c r="R398" i="8"/>
  <c r="P398" i="8"/>
  <c r="BI394" i="8"/>
  <c r="BH394" i="8"/>
  <c r="BG394" i="8"/>
  <c r="BF394" i="8"/>
  <c r="T394" i="8"/>
  <c r="R394" i="8"/>
  <c r="P394" i="8"/>
  <c r="BI389" i="8"/>
  <c r="BH389" i="8"/>
  <c r="BG389" i="8"/>
  <c r="BF389" i="8"/>
  <c r="T389" i="8"/>
  <c r="R389" i="8"/>
  <c r="P389" i="8"/>
  <c r="BI385" i="8"/>
  <c r="BH385" i="8"/>
  <c r="BG385" i="8"/>
  <c r="BF385" i="8"/>
  <c r="T385" i="8"/>
  <c r="R385" i="8"/>
  <c r="P385" i="8"/>
  <c r="BI381" i="8"/>
  <c r="BH381" i="8"/>
  <c r="BG381" i="8"/>
  <c r="BF381" i="8"/>
  <c r="T381" i="8"/>
  <c r="R381" i="8"/>
  <c r="P381" i="8"/>
  <c r="BI375" i="8"/>
  <c r="BH375" i="8"/>
  <c r="BG375" i="8"/>
  <c r="BF375" i="8"/>
  <c r="T375" i="8"/>
  <c r="R375" i="8"/>
  <c r="P375" i="8"/>
  <c r="BI369" i="8"/>
  <c r="BH369" i="8"/>
  <c r="BG369" i="8"/>
  <c r="BF369" i="8"/>
  <c r="T369" i="8"/>
  <c r="R369" i="8"/>
  <c r="P369" i="8"/>
  <c r="BI363" i="8"/>
  <c r="BH363" i="8"/>
  <c r="BG363" i="8"/>
  <c r="BF363" i="8"/>
  <c r="T363" i="8"/>
  <c r="R363" i="8"/>
  <c r="P363" i="8"/>
  <c r="BI358" i="8"/>
  <c r="BH358" i="8"/>
  <c r="BG358" i="8"/>
  <c r="BF358" i="8"/>
  <c r="T358" i="8"/>
  <c r="T357" i="8"/>
  <c r="R358" i="8"/>
  <c r="R357" i="8" s="1"/>
  <c r="P358" i="8"/>
  <c r="P357" i="8"/>
  <c r="BI354" i="8"/>
  <c r="BH354" i="8"/>
  <c r="BG354" i="8"/>
  <c r="BF354" i="8"/>
  <c r="T354" i="8"/>
  <c r="R354" i="8"/>
  <c r="P354" i="8"/>
  <c r="BI349" i="8"/>
  <c r="BH349" i="8"/>
  <c r="BG349" i="8"/>
  <c r="BF349" i="8"/>
  <c r="T349" i="8"/>
  <c r="R349" i="8"/>
  <c r="P349" i="8"/>
  <c r="BI346" i="8"/>
  <c r="BH346" i="8"/>
  <c r="BG346" i="8"/>
  <c r="BF346" i="8"/>
  <c r="T346" i="8"/>
  <c r="R346" i="8"/>
  <c r="P346" i="8"/>
  <c r="BI343" i="8"/>
  <c r="BH343" i="8"/>
  <c r="BG343" i="8"/>
  <c r="BF343" i="8"/>
  <c r="T343" i="8"/>
  <c r="R343" i="8"/>
  <c r="P343" i="8"/>
  <c r="BI336" i="8"/>
  <c r="BH336" i="8"/>
  <c r="BG336" i="8"/>
  <c r="BF336" i="8"/>
  <c r="T336" i="8"/>
  <c r="R336" i="8"/>
  <c r="P336" i="8"/>
  <c r="BI327" i="8"/>
  <c r="BH327" i="8"/>
  <c r="BG327" i="8"/>
  <c r="BF327" i="8"/>
  <c r="T327" i="8"/>
  <c r="R327" i="8"/>
  <c r="P327" i="8"/>
  <c r="BI319" i="8"/>
  <c r="BH319" i="8"/>
  <c r="BG319" i="8"/>
  <c r="BF319" i="8"/>
  <c r="T319" i="8"/>
  <c r="R319" i="8"/>
  <c r="P319" i="8"/>
  <c r="BI314" i="8"/>
  <c r="BH314" i="8"/>
  <c r="BG314" i="8"/>
  <c r="BF314" i="8"/>
  <c r="T314" i="8"/>
  <c r="R314" i="8"/>
  <c r="P314" i="8"/>
  <c r="BI308" i="8"/>
  <c r="BH308" i="8"/>
  <c r="BG308" i="8"/>
  <c r="BF308" i="8"/>
  <c r="T308" i="8"/>
  <c r="R308" i="8"/>
  <c r="P308" i="8"/>
  <c r="BI302" i="8"/>
  <c r="BH302" i="8"/>
  <c r="BG302" i="8"/>
  <c r="BF302" i="8"/>
  <c r="T302" i="8"/>
  <c r="R302" i="8"/>
  <c r="P302" i="8"/>
  <c r="BI296" i="8"/>
  <c r="BH296" i="8"/>
  <c r="BG296" i="8"/>
  <c r="BF296" i="8"/>
  <c r="T296" i="8"/>
  <c r="R296" i="8"/>
  <c r="P296" i="8"/>
  <c r="BI290" i="8"/>
  <c r="BH290" i="8"/>
  <c r="BG290" i="8"/>
  <c r="BF290" i="8"/>
  <c r="T290" i="8"/>
  <c r="R290" i="8"/>
  <c r="P290" i="8"/>
  <c r="BI285" i="8"/>
  <c r="BH285" i="8"/>
  <c r="BG285" i="8"/>
  <c r="BF285" i="8"/>
  <c r="T285" i="8"/>
  <c r="R285" i="8"/>
  <c r="P285" i="8"/>
  <c r="BI280" i="8"/>
  <c r="BH280" i="8"/>
  <c r="BG280" i="8"/>
  <c r="BF280" i="8"/>
  <c r="T280" i="8"/>
  <c r="R280" i="8"/>
  <c r="P280" i="8"/>
  <c r="BI275" i="8"/>
  <c r="BH275" i="8"/>
  <c r="BG275" i="8"/>
  <c r="BF275" i="8"/>
  <c r="T275" i="8"/>
  <c r="T274" i="8"/>
  <c r="R275" i="8"/>
  <c r="R274" i="8" s="1"/>
  <c r="P275" i="8"/>
  <c r="P274" i="8"/>
  <c r="BI270" i="8"/>
  <c r="BH270" i="8"/>
  <c r="BG270" i="8"/>
  <c r="BF270" i="8"/>
  <c r="T270" i="8"/>
  <c r="T269" i="8" s="1"/>
  <c r="R270" i="8"/>
  <c r="R269" i="8"/>
  <c r="P270" i="8"/>
  <c r="P269" i="8" s="1"/>
  <c r="BI266" i="8"/>
  <c r="BH266" i="8"/>
  <c r="BG266" i="8"/>
  <c r="BF266" i="8"/>
  <c r="T266" i="8"/>
  <c r="R266" i="8"/>
  <c r="P266" i="8"/>
  <c r="BI260" i="8"/>
  <c r="BH260" i="8"/>
  <c r="BG260" i="8"/>
  <c r="BF260" i="8"/>
  <c r="T260" i="8"/>
  <c r="R260" i="8"/>
  <c r="P260" i="8"/>
  <c r="BI254" i="8"/>
  <c r="BH254" i="8"/>
  <c r="BG254" i="8"/>
  <c r="BF254" i="8"/>
  <c r="T254" i="8"/>
  <c r="R254" i="8"/>
  <c r="P254" i="8"/>
  <c r="BI247" i="8"/>
  <c r="BH247" i="8"/>
  <c r="BG247" i="8"/>
  <c r="BF247" i="8"/>
  <c r="T247" i="8"/>
  <c r="R247" i="8"/>
  <c r="P247" i="8"/>
  <c r="BI242" i="8"/>
  <c r="BH242" i="8"/>
  <c r="BG242" i="8"/>
  <c r="BF242" i="8"/>
  <c r="T242" i="8"/>
  <c r="R242" i="8"/>
  <c r="P242" i="8"/>
  <c r="BI236" i="8"/>
  <c r="BH236" i="8"/>
  <c r="BG236" i="8"/>
  <c r="BF236" i="8"/>
  <c r="T236" i="8"/>
  <c r="R236" i="8"/>
  <c r="P236" i="8"/>
  <c r="BI230" i="8"/>
  <c r="BH230" i="8"/>
  <c r="BG230" i="8"/>
  <c r="BF230" i="8"/>
  <c r="T230" i="8"/>
  <c r="R230" i="8"/>
  <c r="P230" i="8"/>
  <c r="BI222" i="8"/>
  <c r="BH222" i="8"/>
  <c r="BG222" i="8"/>
  <c r="BF222" i="8"/>
  <c r="T222" i="8"/>
  <c r="R222" i="8"/>
  <c r="P222" i="8"/>
  <c r="BI216" i="8"/>
  <c r="BH216" i="8"/>
  <c r="BG216" i="8"/>
  <c r="BF216" i="8"/>
  <c r="T216" i="8"/>
  <c r="R216" i="8"/>
  <c r="P216" i="8"/>
  <c r="BI204" i="8"/>
  <c r="BH204" i="8"/>
  <c r="BG204" i="8"/>
  <c r="BF204" i="8"/>
  <c r="T204" i="8"/>
  <c r="R204" i="8"/>
  <c r="P204" i="8"/>
  <c r="BI197" i="8"/>
  <c r="BH197" i="8"/>
  <c r="BG197" i="8"/>
  <c r="BF197" i="8"/>
  <c r="T197" i="8"/>
  <c r="R197" i="8"/>
  <c r="P197" i="8"/>
  <c r="BI191" i="8"/>
  <c r="BH191" i="8"/>
  <c r="BG191" i="8"/>
  <c r="BF191" i="8"/>
  <c r="T191" i="8"/>
  <c r="R191" i="8"/>
  <c r="P191" i="8"/>
  <c r="BI183" i="8"/>
  <c r="BH183" i="8"/>
  <c r="BG183" i="8"/>
  <c r="BF183" i="8"/>
  <c r="T183" i="8"/>
  <c r="R183" i="8"/>
  <c r="P183" i="8"/>
  <c r="BI175" i="8"/>
  <c r="BH175" i="8"/>
  <c r="BG175" i="8"/>
  <c r="BF175" i="8"/>
  <c r="T175" i="8"/>
  <c r="R175" i="8"/>
  <c r="P175" i="8"/>
  <c r="BI170" i="8"/>
  <c r="BH170" i="8"/>
  <c r="BG170" i="8"/>
  <c r="BF170" i="8"/>
  <c r="T170" i="8"/>
  <c r="R170" i="8"/>
  <c r="P170" i="8"/>
  <c r="BI165" i="8"/>
  <c r="BH165" i="8"/>
  <c r="BG165" i="8"/>
  <c r="BF165" i="8"/>
  <c r="T165" i="8"/>
  <c r="R165" i="8"/>
  <c r="P165" i="8"/>
  <c r="BI160" i="8"/>
  <c r="BH160" i="8"/>
  <c r="BG160" i="8"/>
  <c r="BF160" i="8"/>
  <c r="T160" i="8"/>
  <c r="R160" i="8"/>
  <c r="P160" i="8"/>
  <c r="BI154" i="8"/>
  <c r="BH154" i="8"/>
  <c r="BG154" i="8"/>
  <c r="BF154" i="8"/>
  <c r="T154" i="8"/>
  <c r="R154" i="8"/>
  <c r="P154" i="8"/>
  <c r="BI149" i="8"/>
  <c r="BH149" i="8"/>
  <c r="BG149" i="8"/>
  <c r="BF149" i="8"/>
  <c r="T149" i="8"/>
  <c r="R149" i="8"/>
  <c r="P149" i="8"/>
  <c r="BI142" i="8"/>
  <c r="BH142" i="8"/>
  <c r="BG142" i="8"/>
  <c r="BF142" i="8"/>
  <c r="T142" i="8"/>
  <c r="R142" i="8"/>
  <c r="P142" i="8"/>
  <c r="BI136" i="8"/>
  <c r="BH136" i="8"/>
  <c r="BG136" i="8"/>
  <c r="BF136" i="8"/>
  <c r="T136" i="8"/>
  <c r="R136" i="8"/>
  <c r="P136" i="8"/>
  <c r="BI130" i="8"/>
  <c r="BH130" i="8"/>
  <c r="BG130" i="8"/>
  <c r="BF130" i="8"/>
  <c r="T130" i="8"/>
  <c r="R130" i="8"/>
  <c r="P130" i="8"/>
  <c r="BI124" i="8"/>
  <c r="BH124" i="8"/>
  <c r="BG124" i="8"/>
  <c r="BF124" i="8"/>
  <c r="T124" i="8"/>
  <c r="R124" i="8"/>
  <c r="P124" i="8"/>
  <c r="BI118" i="8"/>
  <c r="BH118" i="8"/>
  <c r="BG118" i="8"/>
  <c r="BF118" i="8"/>
  <c r="T118" i="8"/>
  <c r="R118" i="8"/>
  <c r="P118" i="8"/>
  <c r="BI112" i="8"/>
  <c r="BH112" i="8"/>
  <c r="BG112" i="8"/>
  <c r="BF112" i="8"/>
  <c r="T112" i="8"/>
  <c r="R112" i="8"/>
  <c r="P112" i="8"/>
  <c r="F103" i="8"/>
  <c r="E101" i="8"/>
  <c r="F60" i="8"/>
  <c r="E58" i="8"/>
  <c r="J28" i="8"/>
  <c r="E28" i="8"/>
  <c r="J106" i="8" s="1"/>
  <c r="J27" i="8"/>
  <c r="J25" i="8"/>
  <c r="E25" i="8"/>
  <c r="J105" i="8" s="1"/>
  <c r="J24" i="8"/>
  <c r="J22" i="8"/>
  <c r="E22" i="8"/>
  <c r="F63" i="8" s="1"/>
  <c r="J21" i="8"/>
  <c r="J19" i="8"/>
  <c r="E19" i="8"/>
  <c r="F105" i="8" s="1"/>
  <c r="J18" i="8"/>
  <c r="J16" i="8"/>
  <c r="J103" i="8"/>
  <c r="E7" i="8"/>
  <c r="E95" i="8"/>
  <c r="J41" i="7"/>
  <c r="J40" i="7"/>
  <c r="AY64" i="1" s="1"/>
  <c r="J39" i="7"/>
  <c r="AX64" i="1"/>
  <c r="BI621" i="7"/>
  <c r="BH621" i="7"/>
  <c r="BG621" i="7"/>
  <c r="BF621" i="7"/>
  <c r="T621" i="7"/>
  <c r="R621" i="7"/>
  <c r="P621" i="7"/>
  <c r="BI614" i="7"/>
  <c r="BH614" i="7"/>
  <c r="BG614" i="7"/>
  <c r="BF614" i="7"/>
  <c r="T614" i="7"/>
  <c r="R614" i="7"/>
  <c r="P614" i="7"/>
  <c r="BI602" i="7"/>
  <c r="BH602" i="7"/>
  <c r="BG602" i="7"/>
  <c r="BF602" i="7"/>
  <c r="T602" i="7"/>
  <c r="R602" i="7"/>
  <c r="P602" i="7"/>
  <c r="BI591" i="7"/>
  <c r="BH591" i="7"/>
  <c r="BG591" i="7"/>
  <c r="BF591" i="7"/>
  <c r="T591" i="7"/>
  <c r="R591" i="7"/>
  <c r="P591" i="7"/>
  <c r="BI586" i="7"/>
  <c r="BH586" i="7"/>
  <c r="BG586" i="7"/>
  <c r="BF586" i="7"/>
  <c r="T586" i="7"/>
  <c r="R586" i="7"/>
  <c r="P586" i="7"/>
  <c r="BI581" i="7"/>
  <c r="BH581" i="7"/>
  <c r="BG581" i="7"/>
  <c r="BF581" i="7"/>
  <c r="T581" i="7"/>
  <c r="R581" i="7"/>
  <c r="P581" i="7"/>
  <c r="BI576" i="7"/>
  <c r="BH576" i="7"/>
  <c r="BG576" i="7"/>
  <c r="BF576" i="7"/>
  <c r="T576" i="7"/>
  <c r="R576" i="7"/>
  <c r="P576" i="7"/>
  <c r="BI565" i="7"/>
  <c r="BH565" i="7"/>
  <c r="BG565" i="7"/>
  <c r="BF565" i="7"/>
  <c r="T565" i="7"/>
  <c r="R565" i="7"/>
  <c r="P565" i="7"/>
  <c r="BI554" i="7"/>
  <c r="BH554" i="7"/>
  <c r="BG554" i="7"/>
  <c r="BF554" i="7"/>
  <c r="T554" i="7"/>
  <c r="R554" i="7"/>
  <c r="P554" i="7"/>
  <c r="BI546" i="7"/>
  <c r="BH546" i="7"/>
  <c r="BG546" i="7"/>
  <c r="BF546" i="7"/>
  <c r="T546" i="7"/>
  <c r="R546" i="7"/>
  <c r="P546" i="7"/>
  <c r="BI539" i="7"/>
  <c r="BH539" i="7"/>
  <c r="BG539" i="7"/>
  <c r="BF539" i="7"/>
  <c r="T539" i="7"/>
  <c r="R539" i="7"/>
  <c r="P539" i="7"/>
  <c r="BI532" i="7"/>
  <c r="BH532" i="7"/>
  <c r="BG532" i="7"/>
  <c r="BF532" i="7"/>
  <c r="T532" i="7"/>
  <c r="R532" i="7"/>
  <c r="P532" i="7"/>
  <c r="BI525" i="7"/>
  <c r="BH525" i="7"/>
  <c r="BG525" i="7"/>
  <c r="BF525" i="7"/>
  <c r="T525" i="7"/>
  <c r="R525" i="7"/>
  <c r="P525" i="7"/>
  <c r="BI518" i="7"/>
  <c r="BH518" i="7"/>
  <c r="BG518" i="7"/>
  <c r="BF518" i="7"/>
  <c r="T518" i="7"/>
  <c r="R518" i="7"/>
  <c r="P518" i="7"/>
  <c r="BI514" i="7"/>
  <c r="BH514" i="7"/>
  <c r="BG514" i="7"/>
  <c r="BF514" i="7"/>
  <c r="T514" i="7"/>
  <c r="R514" i="7"/>
  <c r="P514" i="7"/>
  <c r="BI510" i="7"/>
  <c r="BH510" i="7"/>
  <c r="BG510" i="7"/>
  <c r="BF510" i="7"/>
  <c r="T510" i="7"/>
  <c r="R510" i="7"/>
  <c r="P510" i="7"/>
  <c r="BI506" i="7"/>
  <c r="BH506" i="7"/>
  <c r="BG506" i="7"/>
  <c r="BF506" i="7"/>
  <c r="T506" i="7"/>
  <c r="R506" i="7"/>
  <c r="P506" i="7"/>
  <c r="BI502" i="7"/>
  <c r="BH502" i="7"/>
  <c r="BG502" i="7"/>
  <c r="BF502" i="7"/>
  <c r="T502" i="7"/>
  <c r="R502" i="7"/>
  <c r="P502" i="7"/>
  <c r="BI498" i="7"/>
  <c r="BH498" i="7"/>
  <c r="BG498" i="7"/>
  <c r="BF498" i="7"/>
  <c r="T498" i="7"/>
  <c r="R498" i="7"/>
  <c r="P498" i="7"/>
  <c r="BI493" i="7"/>
  <c r="BH493" i="7"/>
  <c r="BG493" i="7"/>
  <c r="BF493" i="7"/>
  <c r="T493" i="7"/>
  <c r="R493" i="7"/>
  <c r="P493" i="7"/>
  <c r="BI489" i="7"/>
  <c r="BH489" i="7"/>
  <c r="BG489" i="7"/>
  <c r="BF489" i="7"/>
  <c r="T489" i="7"/>
  <c r="R489" i="7"/>
  <c r="P489" i="7"/>
  <c r="BI482" i="7"/>
  <c r="BH482" i="7"/>
  <c r="BG482" i="7"/>
  <c r="BF482" i="7"/>
  <c r="T482" i="7"/>
  <c r="R482" i="7"/>
  <c r="P482" i="7"/>
  <c r="BI475" i="7"/>
  <c r="BH475" i="7"/>
  <c r="BG475" i="7"/>
  <c r="BF475" i="7"/>
  <c r="T475" i="7"/>
  <c r="R475" i="7"/>
  <c r="P475" i="7"/>
  <c r="BI468" i="7"/>
  <c r="BH468" i="7"/>
  <c r="BG468" i="7"/>
  <c r="BF468" i="7"/>
  <c r="T468" i="7"/>
  <c r="R468" i="7"/>
  <c r="P468" i="7"/>
  <c r="BI464" i="7"/>
  <c r="BH464" i="7"/>
  <c r="BG464" i="7"/>
  <c r="BF464" i="7"/>
  <c r="T464" i="7"/>
  <c r="R464" i="7"/>
  <c r="P464" i="7"/>
  <c r="BI460" i="7"/>
  <c r="BH460" i="7"/>
  <c r="BG460" i="7"/>
  <c r="BF460" i="7"/>
  <c r="T460" i="7"/>
  <c r="R460" i="7"/>
  <c r="P460" i="7"/>
  <c r="BI455" i="7"/>
  <c r="BH455" i="7"/>
  <c r="BG455" i="7"/>
  <c r="BF455" i="7"/>
  <c r="T455" i="7"/>
  <c r="R455" i="7"/>
  <c r="P455" i="7"/>
  <c r="BI451" i="7"/>
  <c r="BH451" i="7"/>
  <c r="BG451" i="7"/>
  <c r="BF451" i="7"/>
  <c r="T451" i="7"/>
  <c r="R451" i="7"/>
  <c r="P451" i="7"/>
  <c r="BI447" i="7"/>
  <c r="BH447" i="7"/>
  <c r="BG447" i="7"/>
  <c r="BF447" i="7"/>
  <c r="T447" i="7"/>
  <c r="R447" i="7"/>
  <c r="P447" i="7"/>
  <c r="BI443" i="7"/>
  <c r="BH443" i="7"/>
  <c r="BG443" i="7"/>
  <c r="BF443" i="7"/>
  <c r="T443" i="7"/>
  <c r="R443" i="7"/>
  <c r="P443" i="7"/>
  <c r="BI439" i="7"/>
  <c r="BH439" i="7"/>
  <c r="BG439" i="7"/>
  <c r="BF439" i="7"/>
  <c r="T439" i="7"/>
  <c r="R439" i="7"/>
  <c r="P439" i="7"/>
  <c r="BI435" i="7"/>
  <c r="BH435" i="7"/>
  <c r="BG435" i="7"/>
  <c r="BF435" i="7"/>
  <c r="T435" i="7"/>
  <c r="R435" i="7"/>
  <c r="P435" i="7"/>
  <c r="BI431" i="7"/>
  <c r="BH431" i="7"/>
  <c r="BG431" i="7"/>
  <c r="BF431" i="7"/>
  <c r="T431" i="7"/>
  <c r="R431" i="7"/>
  <c r="P431" i="7"/>
  <c r="BI427" i="7"/>
  <c r="BH427" i="7"/>
  <c r="BG427" i="7"/>
  <c r="BF427" i="7"/>
  <c r="T427" i="7"/>
  <c r="R427" i="7"/>
  <c r="P427" i="7"/>
  <c r="BI424" i="7"/>
  <c r="BH424" i="7"/>
  <c r="BG424" i="7"/>
  <c r="BF424" i="7"/>
  <c r="T424" i="7"/>
  <c r="R424" i="7"/>
  <c r="P424" i="7"/>
  <c r="BI421" i="7"/>
  <c r="BH421" i="7"/>
  <c r="BG421" i="7"/>
  <c r="BF421" i="7"/>
  <c r="T421" i="7"/>
  <c r="R421" i="7"/>
  <c r="P421" i="7"/>
  <c r="BI417" i="7"/>
  <c r="BH417" i="7"/>
  <c r="BG417" i="7"/>
  <c r="BF417" i="7"/>
  <c r="T417" i="7"/>
  <c r="R417" i="7"/>
  <c r="P417" i="7"/>
  <c r="BI412" i="7"/>
  <c r="BH412" i="7"/>
  <c r="BG412" i="7"/>
  <c r="BF412" i="7"/>
  <c r="T412" i="7"/>
  <c r="R412" i="7"/>
  <c r="P412" i="7"/>
  <c r="BI406" i="7"/>
  <c r="BH406" i="7"/>
  <c r="BG406" i="7"/>
  <c r="BF406" i="7"/>
  <c r="T406" i="7"/>
  <c r="R406" i="7"/>
  <c r="P406" i="7"/>
  <c r="BI401" i="7"/>
  <c r="BH401" i="7"/>
  <c r="BG401" i="7"/>
  <c r="BF401" i="7"/>
  <c r="T401" i="7"/>
  <c r="R401" i="7"/>
  <c r="P401" i="7"/>
  <c r="BI397" i="7"/>
  <c r="BH397" i="7"/>
  <c r="BG397" i="7"/>
  <c r="BF397" i="7"/>
  <c r="T397" i="7"/>
  <c r="R397" i="7"/>
  <c r="P397" i="7"/>
  <c r="BI393" i="7"/>
  <c r="BH393" i="7"/>
  <c r="BG393" i="7"/>
  <c r="BF393" i="7"/>
  <c r="T393" i="7"/>
  <c r="R393" i="7"/>
  <c r="P393" i="7"/>
  <c r="BI388" i="7"/>
  <c r="BH388" i="7"/>
  <c r="BG388" i="7"/>
  <c r="BF388" i="7"/>
  <c r="T388" i="7"/>
  <c r="R388" i="7"/>
  <c r="P388" i="7"/>
  <c r="BI383" i="7"/>
  <c r="BH383" i="7"/>
  <c r="BG383" i="7"/>
  <c r="BF383" i="7"/>
  <c r="T383" i="7"/>
  <c r="R383" i="7"/>
  <c r="P383" i="7"/>
  <c r="BI378" i="7"/>
  <c r="BH378" i="7"/>
  <c r="BG378" i="7"/>
  <c r="BF378" i="7"/>
  <c r="T378" i="7"/>
  <c r="R378" i="7"/>
  <c r="P378" i="7"/>
  <c r="BI372" i="7"/>
  <c r="BH372" i="7"/>
  <c r="BG372" i="7"/>
  <c r="BF372" i="7"/>
  <c r="T372" i="7"/>
  <c r="R372" i="7"/>
  <c r="P372" i="7"/>
  <c r="BI367" i="7"/>
  <c r="BH367" i="7"/>
  <c r="BG367" i="7"/>
  <c r="BF367" i="7"/>
  <c r="T367" i="7"/>
  <c r="T366" i="7" s="1"/>
  <c r="R367" i="7"/>
  <c r="R366" i="7" s="1"/>
  <c r="P367" i="7"/>
  <c r="P366" i="7" s="1"/>
  <c r="BI361" i="7"/>
  <c r="BH361" i="7"/>
  <c r="BG361" i="7"/>
  <c r="BF361" i="7"/>
  <c r="T361" i="7"/>
  <c r="T360" i="7"/>
  <c r="R361" i="7"/>
  <c r="R360" i="7"/>
  <c r="P361" i="7"/>
  <c r="P360" i="7" s="1"/>
  <c r="BI357" i="7"/>
  <c r="BH357" i="7"/>
  <c r="BG357" i="7"/>
  <c r="BF357" i="7"/>
  <c r="T357" i="7"/>
  <c r="R357" i="7"/>
  <c r="P357" i="7"/>
  <c r="BI352" i="7"/>
  <c r="BH352" i="7"/>
  <c r="BG352" i="7"/>
  <c r="BF352" i="7"/>
  <c r="T352" i="7"/>
  <c r="R352" i="7"/>
  <c r="P352" i="7"/>
  <c r="BI347" i="7"/>
  <c r="BH347" i="7"/>
  <c r="BG347" i="7"/>
  <c r="BF347" i="7"/>
  <c r="T347" i="7"/>
  <c r="R347" i="7"/>
  <c r="P347" i="7"/>
  <c r="BI342" i="7"/>
  <c r="BH342" i="7"/>
  <c r="BG342" i="7"/>
  <c r="BF342" i="7"/>
  <c r="T342" i="7"/>
  <c r="R342" i="7"/>
  <c r="P342" i="7"/>
  <c r="BI337" i="7"/>
  <c r="BH337" i="7"/>
  <c r="BG337" i="7"/>
  <c r="BF337" i="7"/>
  <c r="T337" i="7"/>
  <c r="R337" i="7"/>
  <c r="P337" i="7"/>
  <c r="BI332" i="7"/>
  <c r="BH332" i="7"/>
  <c r="BG332" i="7"/>
  <c r="BF332" i="7"/>
  <c r="T332" i="7"/>
  <c r="R332" i="7"/>
  <c r="P332" i="7"/>
  <c r="BI328" i="7"/>
  <c r="BH328" i="7"/>
  <c r="BG328" i="7"/>
  <c r="BF328" i="7"/>
  <c r="T328" i="7"/>
  <c r="R328" i="7"/>
  <c r="P328" i="7"/>
  <c r="BI323" i="7"/>
  <c r="BH323" i="7"/>
  <c r="BG323" i="7"/>
  <c r="BF323" i="7"/>
  <c r="T323" i="7"/>
  <c r="R323" i="7"/>
  <c r="P323" i="7"/>
  <c r="BI318" i="7"/>
  <c r="BH318" i="7"/>
  <c r="BG318" i="7"/>
  <c r="BF318" i="7"/>
  <c r="T318" i="7"/>
  <c r="T317" i="7" s="1"/>
  <c r="R318" i="7"/>
  <c r="R317" i="7"/>
  <c r="P318" i="7"/>
  <c r="P317" i="7" s="1"/>
  <c r="BI314" i="7"/>
  <c r="BH314" i="7"/>
  <c r="BG314" i="7"/>
  <c r="BF314" i="7"/>
  <c r="T314" i="7"/>
  <c r="R314" i="7"/>
  <c r="P314" i="7"/>
  <c r="BI309" i="7"/>
  <c r="BH309" i="7"/>
  <c r="BG309" i="7"/>
  <c r="BF309" i="7"/>
  <c r="T309" i="7"/>
  <c r="R309" i="7"/>
  <c r="P309" i="7"/>
  <c r="BI306" i="7"/>
  <c r="BH306" i="7"/>
  <c r="BG306" i="7"/>
  <c r="BF306" i="7"/>
  <c r="T306" i="7"/>
  <c r="R306" i="7"/>
  <c r="P306" i="7"/>
  <c r="BI303" i="7"/>
  <c r="BH303" i="7"/>
  <c r="BG303" i="7"/>
  <c r="BF303" i="7"/>
  <c r="T303" i="7"/>
  <c r="R303" i="7"/>
  <c r="P303" i="7"/>
  <c r="BI297" i="7"/>
  <c r="BH297" i="7"/>
  <c r="BG297" i="7"/>
  <c r="BF297" i="7"/>
  <c r="T297" i="7"/>
  <c r="R297" i="7"/>
  <c r="P297" i="7"/>
  <c r="BI286" i="7"/>
  <c r="BH286" i="7"/>
  <c r="BG286" i="7"/>
  <c r="BF286" i="7"/>
  <c r="T286" i="7"/>
  <c r="R286" i="7"/>
  <c r="P286" i="7"/>
  <c r="BI281" i="7"/>
  <c r="BH281" i="7"/>
  <c r="BG281" i="7"/>
  <c r="BF281" i="7"/>
  <c r="T281" i="7"/>
  <c r="R281" i="7"/>
  <c r="P281" i="7"/>
  <c r="BI275" i="7"/>
  <c r="BH275" i="7"/>
  <c r="BG275" i="7"/>
  <c r="BF275" i="7"/>
  <c r="T275" i="7"/>
  <c r="R275" i="7"/>
  <c r="P275" i="7"/>
  <c r="BI270" i="7"/>
  <c r="BH270" i="7"/>
  <c r="BG270" i="7"/>
  <c r="BF270" i="7"/>
  <c r="T270" i="7"/>
  <c r="R270" i="7"/>
  <c r="P270" i="7"/>
  <c r="BI265" i="7"/>
  <c r="BH265" i="7"/>
  <c r="BG265" i="7"/>
  <c r="BF265" i="7"/>
  <c r="T265" i="7"/>
  <c r="R265" i="7"/>
  <c r="P265" i="7"/>
  <c r="BI260" i="7"/>
  <c r="BH260" i="7"/>
  <c r="BG260" i="7"/>
  <c r="BF260" i="7"/>
  <c r="T260" i="7"/>
  <c r="R260" i="7"/>
  <c r="P260" i="7"/>
  <c r="BI255" i="7"/>
  <c r="BH255" i="7"/>
  <c r="BG255" i="7"/>
  <c r="BF255" i="7"/>
  <c r="T255" i="7"/>
  <c r="R255" i="7"/>
  <c r="P255" i="7"/>
  <c r="BI250" i="7"/>
  <c r="BH250" i="7"/>
  <c r="BG250" i="7"/>
  <c r="BF250" i="7"/>
  <c r="T250" i="7"/>
  <c r="T249" i="7" s="1"/>
  <c r="R250" i="7"/>
  <c r="R249" i="7" s="1"/>
  <c r="P250" i="7"/>
  <c r="P249" i="7"/>
  <c r="BI245" i="7"/>
  <c r="BH245" i="7"/>
  <c r="BG245" i="7"/>
  <c r="BF245" i="7"/>
  <c r="T245" i="7"/>
  <c r="T244" i="7"/>
  <c r="R245" i="7"/>
  <c r="R244" i="7" s="1"/>
  <c r="P245" i="7"/>
  <c r="P244" i="7" s="1"/>
  <c r="BI241" i="7"/>
  <c r="BH241" i="7"/>
  <c r="BG241" i="7"/>
  <c r="BF241" i="7"/>
  <c r="T241" i="7"/>
  <c r="R241" i="7"/>
  <c r="P241" i="7"/>
  <c r="BI236" i="7"/>
  <c r="BH236" i="7"/>
  <c r="BG236" i="7"/>
  <c r="BF236" i="7"/>
  <c r="T236" i="7"/>
  <c r="R236" i="7"/>
  <c r="P236" i="7"/>
  <c r="BI231" i="7"/>
  <c r="BH231" i="7"/>
  <c r="BG231" i="7"/>
  <c r="BF231" i="7"/>
  <c r="T231" i="7"/>
  <c r="R231" i="7"/>
  <c r="P231" i="7"/>
  <c r="BI227" i="7"/>
  <c r="BH227" i="7"/>
  <c r="BG227" i="7"/>
  <c r="BF227" i="7"/>
  <c r="T227" i="7"/>
  <c r="R227" i="7"/>
  <c r="P227" i="7"/>
  <c r="BI223" i="7"/>
  <c r="BH223" i="7"/>
  <c r="BG223" i="7"/>
  <c r="BF223" i="7"/>
  <c r="T223" i="7"/>
  <c r="R223" i="7"/>
  <c r="P223" i="7"/>
  <c r="BI218" i="7"/>
  <c r="BH218" i="7"/>
  <c r="BG218" i="7"/>
  <c r="BF218" i="7"/>
  <c r="T218" i="7"/>
  <c r="R218" i="7"/>
  <c r="P218" i="7"/>
  <c r="BI209" i="7"/>
  <c r="BH209" i="7"/>
  <c r="BG209" i="7"/>
  <c r="BF209" i="7"/>
  <c r="T209" i="7"/>
  <c r="R209" i="7"/>
  <c r="P209" i="7"/>
  <c r="BI204" i="7"/>
  <c r="BH204" i="7"/>
  <c r="BG204" i="7"/>
  <c r="BF204" i="7"/>
  <c r="T204" i="7"/>
  <c r="R204" i="7"/>
  <c r="P204" i="7"/>
  <c r="BI199" i="7"/>
  <c r="BH199" i="7"/>
  <c r="BG199" i="7"/>
  <c r="BF199" i="7"/>
  <c r="T199" i="7"/>
  <c r="R199" i="7"/>
  <c r="P199" i="7"/>
  <c r="BI193" i="7"/>
  <c r="BH193" i="7"/>
  <c r="BG193" i="7"/>
  <c r="BF193" i="7"/>
  <c r="T193" i="7"/>
  <c r="R193" i="7"/>
  <c r="P193" i="7"/>
  <c r="BI187" i="7"/>
  <c r="BH187" i="7"/>
  <c r="BG187" i="7"/>
  <c r="BF187" i="7"/>
  <c r="T187" i="7"/>
  <c r="R187" i="7"/>
  <c r="P187" i="7"/>
  <c r="BI179" i="7"/>
  <c r="BH179" i="7"/>
  <c r="BG179" i="7"/>
  <c r="BF179" i="7"/>
  <c r="T179" i="7"/>
  <c r="R179" i="7"/>
  <c r="P179" i="7"/>
  <c r="BI173" i="7"/>
  <c r="BH173" i="7"/>
  <c r="BG173" i="7"/>
  <c r="BF173" i="7"/>
  <c r="T173" i="7"/>
  <c r="R173" i="7"/>
  <c r="P173" i="7"/>
  <c r="BI166" i="7"/>
  <c r="BH166" i="7"/>
  <c r="BG166" i="7"/>
  <c r="BF166" i="7"/>
  <c r="T166" i="7"/>
  <c r="R166" i="7"/>
  <c r="P166" i="7"/>
  <c r="BI158" i="7"/>
  <c r="BH158" i="7"/>
  <c r="BG158" i="7"/>
  <c r="BF158" i="7"/>
  <c r="T158" i="7"/>
  <c r="R158" i="7"/>
  <c r="P158" i="7"/>
  <c r="BI149" i="7"/>
  <c r="BH149" i="7"/>
  <c r="BG149" i="7"/>
  <c r="BF149" i="7"/>
  <c r="T149" i="7"/>
  <c r="R149" i="7"/>
  <c r="P149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BI126" i="7"/>
  <c r="BH126" i="7"/>
  <c r="BG126" i="7"/>
  <c r="BF126" i="7"/>
  <c r="T126" i="7"/>
  <c r="R126" i="7"/>
  <c r="R115" i="7"/>
  <c r="P126" i="7"/>
  <c r="P115" i="7"/>
  <c r="BI120" i="7"/>
  <c r="BH120" i="7"/>
  <c r="BG120" i="7"/>
  <c r="BF120" i="7"/>
  <c r="T120" i="7"/>
  <c r="R120" i="7"/>
  <c r="P120" i="7"/>
  <c r="BI116" i="7"/>
  <c r="BH116" i="7"/>
  <c r="BG116" i="7"/>
  <c r="BF116" i="7"/>
  <c r="T116" i="7"/>
  <c r="T115" i="7" s="1"/>
  <c r="R116" i="7"/>
  <c r="P116" i="7"/>
  <c r="F107" i="7"/>
  <c r="E105" i="7"/>
  <c r="F60" i="7"/>
  <c r="E58" i="7"/>
  <c r="J28" i="7"/>
  <c r="E28" i="7"/>
  <c r="J63" i="7" s="1"/>
  <c r="J27" i="7"/>
  <c r="J25" i="7"/>
  <c r="E25" i="7"/>
  <c r="J62" i="7" s="1"/>
  <c r="J24" i="7"/>
  <c r="J22" i="7"/>
  <c r="E22" i="7"/>
  <c r="F110" i="7" s="1"/>
  <c r="J21" i="7"/>
  <c r="J19" i="7"/>
  <c r="E19" i="7"/>
  <c r="F62" i="7" s="1"/>
  <c r="J18" i="7"/>
  <c r="J16" i="7"/>
  <c r="J107" i="7"/>
  <c r="E7" i="7"/>
  <c r="E99" i="7" s="1"/>
  <c r="J39" i="6"/>
  <c r="J38" i="6"/>
  <c r="AY61" i="1" s="1"/>
  <c r="J37" i="6"/>
  <c r="AX61" i="1" s="1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T135" i="6" s="1"/>
  <c r="R136" i="6"/>
  <c r="R135" i="6" s="1"/>
  <c r="P136" i="6"/>
  <c r="P135" i="6" s="1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T98" i="6" s="1"/>
  <c r="R131" i="6"/>
  <c r="P131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17" i="6"/>
  <c r="BH117" i="6"/>
  <c r="BG117" i="6"/>
  <c r="BF117" i="6"/>
  <c r="T117" i="6"/>
  <c r="R117" i="6"/>
  <c r="P117" i="6"/>
  <c r="BI107" i="6"/>
  <c r="BH107" i="6"/>
  <c r="BG107" i="6"/>
  <c r="BF107" i="6"/>
  <c r="T107" i="6"/>
  <c r="R107" i="6"/>
  <c r="P107" i="6"/>
  <c r="BI99" i="6"/>
  <c r="BH99" i="6"/>
  <c r="BG99" i="6"/>
  <c r="BF99" i="6"/>
  <c r="T99" i="6"/>
  <c r="R99" i="6"/>
  <c r="P99" i="6"/>
  <c r="P98" i="6" s="1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F82" i="6"/>
  <c r="E80" i="6"/>
  <c r="F56" i="6"/>
  <c r="E54" i="6"/>
  <c r="J26" i="6"/>
  <c r="E26" i="6"/>
  <c r="J85" i="6"/>
  <c r="J25" i="6"/>
  <c r="J23" i="6"/>
  <c r="E23" i="6"/>
  <c r="J84" i="6" s="1"/>
  <c r="J22" i="6"/>
  <c r="J20" i="6"/>
  <c r="E20" i="6"/>
  <c r="F85" i="6"/>
  <c r="J19" i="6"/>
  <c r="J17" i="6"/>
  <c r="E17" i="6"/>
  <c r="F84" i="6" s="1"/>
  <c r="J16" i="6"/>
  <c r="J14" i="6"/>
  <c r="J56" i="6" s="1"/>
  <c r="E7" i="6"/>
  <c r="E76" i="6"/>
  <c r="J41" i="5"/>
  <c r="J40" i="5"/>
  <c r="AY60" i="1"/>
  <c r="J39" i="5"/>
  <c r="AX60" i="1" s="1"/>
  <c r="BI96" i="5"/>
  <c r="F41" i="5" s="1"/>
  <c r="BD60" i="1" s="1"/>
  <c r="BH96" i="5"/>
  <c r="BG96" i="5"/>
  <c r="BF96" i="5"/>
  <c r="T96" i="5"/>
  <c r="T95" i="5" s="1"/>
  <c r="T94" i="5" s="1"/>
  <c r="T93" i="5" s="1"/>
  <c r="R96" i="5"/>
  <c r="R95" i="5"/>
  <c r="R94" i="5"/>
  <c r="R93" i="5" s="1"/>
  <c r="P96" i="5"/>
  <c r="P95" i="5" s="1"/>
  <c r="P94" i="5" s="1"/>
  <c r="P93" i="5" s="1"/>
  <c r="AU60" i="1" s="1"/>
  <c r="F87" i="5"/>
  <c r="E85" i="5"/>
  <c r="F60" i="5"/>
  <c r="E58" i="5"/>
  <c r="J28" i="5"/>
  <c r="E28" i="5"/>
  <c r="J90" i="5" s="1"/>
  <c r="J27" i="5"/>
  <c r="J25" i="5"/>
  <c r="E25" i="5"/>
  <c r="J89" i="5"/>
  <c r="J24" i="5"/>
  <c r="J22" i="5"/>
  <c r="E22" i="5"/>
  <c r="F90" i="5" s="1"/>
  <c r="J21" i="5"/>
  <c r="J19" i="5"/>
  <c r="E19" i="5"/>
  <c r="F89" i="5" s="1"/>
  <c r="J18" i="5"/>
  <c r="J16" i="5"/>
  <c r="J60" i="5"/>
  <c r="E7" i="5"/>
  <c r="E52" i="5" s="1"/>
  <c r="J41" i="4"/>
  <c r="J40" i="4"/>
  <c r="AY59" i="1" s="1"/>
  <c r="J39" i="4"/>
  <c r="AX59" i="1"/>
  <c r="BI96" i="4"/>
  <c r="BH96" i="4"/>
  <c r="BG96" i="4"/>
  <c r="BF96" i="4"/>
  <c r="J38" i="4" s="1"/>
  <c r="AW59" i="1" s="1"/>
  <c r="T96" i="4"/>
  <c r="T95" i="4"/>
  <c r="T94" i="4" s="1"/>
  <c r="T93" i="4" s="1"/>
  <c r="R96" i="4"/>
  <c r="R95" i="4" s="1"/>
  <c r="R94" i="4" s="1"/>
  <c r="R93" i="4" s="1"/>
  <c r="P96" i="4"/>
  <c r="P95" i="4" s="1"/>
  <c r="P94" i="4" s="1"/>
  <c r="P93" i="4" s="1"/>
  <c r="AU59" i="1" s="1"/>
  <c r="F87" i="4"/>
  <c r="E85" i="4"/>
  <c r="F60" i="4"/>
  <c r="E58" i="4"/>
  <c r="J28" i="4"/>
  <c r="E28" i="4"/>
  <c r="J63" i="4"/>
  <c r="J27" i="4"/>
  <c r="J25" i="4"/>
  <c r="E25" i="4"/>
  <c r="J89" i="4" s="1"/>
  <c r="J24" i="4"/>
  <c r="J22" i="4"/>
  <c r="E22" i="4"/>
  <c r="F63" i="4" s="1"/>
  <c r="J21" i="4"/>
  <c r="J19" i="4"/>
  <c r="E19" i="4"/>
  <c r="F62" i="4" s="1"/>
  <c r="J18" i="4"/>
  <c r="J16" i="4"/>
  <c r="J87" i="4"/>
  <c r="E7" i="4"/>
  <c r="E52" i="4"/>
  <c r="J41" i="3"/>
  <c r="J40" i="3"/>
  <c r="AY58" i="1" s="1"/>
  <c r="J39" i="3"/>
  <c r="AX58" i="1"/>
  <c r="BI96" i="3"/>
  <c r="BH96" i="3"/>
  <c r="BG96" i="3"/>
  <c r="BF96" i="3"/>
  <c r="T96" i="3"/>
  <c r="T95" i="3" s="1"/>
  <c r="T94" i="3" s="1"/>
  <c r="T93" i="3" s="1"/>
  <c r="R96" i="3"/>
  <c r="R95" i="3" s="1"/>
  <c r="R94" i="3" s="1"/>
  <c r="R93" i="3" s="1"/>
  <c r="P96" i="3"/>
  <c r="P95" i="3"/>
  <c r="P94" i="3"/>
  <c r="P93" i="3" s="1"/>
  <c r="AU58" i="1" s="1"/>
  <c r="J90" i="3"/>
  <c r="F87" i="3"/>
  <c r="E85" i="3"/>
  <c r="J63" i="3"/>
  <c r="F60" i="3"/>
  <c r="E58" i="3"/>
  <c r="J25" i="3"/>
  <c r="E25" i="3"/>
  <c r="J89" i="3" s="1"/>
  <c r="J24" i="3"/>
  <c r="J22" i="3"/>
  <c r="E22" i="3"/>
  <c r="F63" i="3" s="1"/>
  <c r="J21" i="3"/>
  <c r="J19" i="3"/>
  <c r="E19" i="3"/>
  <c r="F62" i="3" s="1"/>
  <c r="J18" i="3"/>
  <c r="J16" i="3"/>
  <c r="J87" i="3" s="1"/>
  <c r="E7" i="3"/>
  <c r="E79" i="3"/>
  <c r="J184" i="2"/>
  <c r="J39" i="2"/>
  <c r="J38" i="2"/>
  <c r="AY56" i="1"/>
  <c r="J37" i="2"/>
  <c r="AX56" i="1" s="1"/>
  <c r="BI1576" i="2"/>
  <c r="BH1576" i="2"/>
  <c r="BG1576" i="2"/>
  <c r="BF1576" i="2"/>
  <c r="T1576" i="2"/>
  <c r="R1576" i="2"/>
  <c r="P1576" i="2"/>
  <c r="BI1569" i="2"/>
  <c r="BH1569" i="2"/>
  <c r="BG1569" i="2"/>
  <c r="BF1569" i="2"/>
  <c r="T1569" i="2"/>
  <c r="R1569" i="2"/>
  <c r="P1569" i="2"/>
  <c r="BI1553" i="2"/>
  <c r="BH1553" i="2"/>
  <c r="BG1553" i="2"/>
  <c r="BF1553" i="2"/>
  <c r="T1553" i="2"/>
  <c r="R1553" i="2"/>
  <c r="P1553" i="2"/>
  <c r="BI1548" i="2"/>
  <c r="BH1548" i="2"/>
  <c r="BG1548" i="2"/>
  <c r="BF1548" i="2"/>
  <c r="T1548" i="2"/>
  <c r="R1548" i="2"/>
  <c r="P1548" i="2"/>
  <c r="BI1531" i="2"/>
  <c r="BH1531" i="2"/>
  <c r="BG1531" i="2"/>
  <c r="BF1531" i="2"/>
  <c r="T1531" i="2"/>
  <c r="R1531" i="2"/>
  <c r="P1531" i="2"/>
  <c r="BI1514" i="2"/>
  <c r="BH1514" i="2"/>
  <c r="BG1514" i="2"/>
  <c r="BF1514" i="2"/>
  <c r="T1514" i="2"/>
  <c r="R1514" i="2"/>
  <c r="P1514" i="2"/>
  <c r="BI1510" i="2"/>
  <c r="BH1510" i="2"/>
  <c r="BG1510" i="2"/>
  <c r="BF1510" i="2"/>
  <c r="T1510" i="2"/>
  <c r="R1510" i="2"/>
  <c r="P1510" i="2"/>
  <c r="BI1505" i="2"/>
  <c r="BH1505" i="2"/>
  <c r="BG1505" i="2"/>
  <c r="BF1505" i="2"/>
  <c r="T1505" i="2"/>
  <c r="R1505" i="2"/>
  <c r="P1505" i="2"/>
  <c r="BI1498" i="2"/>
  <c r="BH1498" i="2"/>
  <c r="BG1498" i="2"/>
  <c r="BF1498" i="2"/>
  <c r="T1498" i="2"/>
  <c r="R1498" i="2"/>
  <c r="P1498" i="2"/>
  <c r="BI1491" i="2"/>
  <c r="BH1491" i="2"/>
  <c r="BG1491" i="2"/>
  <c r="BF1491" i="2"/>
  <c r="T1491" i="2"/>
  <c r="R1491" i="2"/>
  <c r="P1491" i="2"/>
  <c r="BI1481" i="2"/>
  <c r="BH1481" i="2"/>
  <c r="BG1481" i="2"/>
  <c r="BF1481" i="2"/>
  <c r="T1481" i="2"/>
  <c r="R1481" i="2"/>
  <c r="P1481" i="2"/>
  <c r="BI1471" i="2"/>
  <c r="BH1471" i="2"/>
  <c r="BG1471" i="2"/>
  <c r="BF1471" i="2"/>
  <c r="T1471" i="2"/>
  <c r="R1471" i="2"/>
  <c r="P1471" i="2"/>
  <c r="BI1461" i="2"/>
  <c r="BH1461" i="2"/>
  <c r="BG1461" i="2"/>
  <c r="BF1461" i="2"/>
  <c r="T1461" i="2"/>
  <c r="R1461" i="2"/>
  <c r="P1461" i="2"/>
  <c r="BI1452" i="2"/>
  <c r="BH1452" i="2"/>
  <c r="BG1452" i="2"/>
  <c r="BF1452" i="2"/>
  <c r="T1452" i="2"/>
  <c r="R1452" i="2"/>
  <c r="P1452" i="2"/>
  <c r="BI1444" i="2"/>
  <c r="BH1444" i="2"/>
  <c r="BG1444" i="2"/>
  <c r="BF1444" i="2"/>
  <c r="T1444" i="2"/>
  <c r="R1444" i="2"/>
  <c r="P1444" i="2"/>
  <c r="BI1436" i="2"/>
  <c r="BH1436" i="2"/>
  <c r="BG1436" i="2"/>
  <c r="BF1436" i="2"/>
  <c r="T1436" i="2"/>
  <c r="R1436" i="2"/>
  <c r="P1436" i="2"/>
  <c r="BI1428" i="2"/>
  <c r="BH1428" i="2"/>
  <c r="BG1428" i="2"/>
  <c r="BF1428" i="2"/>
  <c r="T1428" i="2"/>
  <c r="R1428" i="2"/>
  <c r="P1428" i="2"/>
  <c r="BI1424" i="2"/>
  <c r="BH1424" i="2"/>
  <c r="BG1424" i="2"/>
  <c r="BF1424" i="2"/>
  <c r="T1424" i="2"/>
  <c r="R1424" i="2"/>
  <c r="P1424" i="2"/>
  <c r="BI1419" i="2"/>
  <c r="BH1419" i="2"/>
  <c r="BG1419" i="2"/>
  <c r="BF1419" i="2"/>
  <c r="T1419" i="2"/>
  <c r="R1419" i="2"/>
  <c r="P1419" i="2"/>
  <c r="BI1414" i="2"/>
  <c r="BH1414" i="2"/>
  <c r="BG1414" i="2"/>
  <c r="BF1414" i="2"/>
  <c r="T1414" i="2"/>
  <c r="R1414" i="2"/>
  <c r="P1414" i="2"/>
  <c r="BI1407" i="2"/>
  <c r="BH1407" i="2"/>
  <c r="BG1407" i="2"/>
  <c r="BF1407" i="2"/>
  <c r="T1407" i="2"/>
  <c r="R1407" i="2"/>
  <c r="P1407" i="2"/>
  <c r="BI1403" i="2"/>
  <c r="BH1403" i="2"/>
  <c r="BG1403" i="2"/>
  <c r="BF1403" i="2"/>
  <c r="T1403" i="2"/>
  <c r="R1403" i="2"/>
  <c r="P1403" i="2"/>
  <c r="BI1397" i="2"/>
  <c r="BH1397" i="2"/>
  <c r="BG1397" i="2"/>
  <c r="BF1397" i="2"/>
  <c r="T1397" i="2"/>
  <c r="R1397" i="2"/>
  <c r="P1397" i="2"/>
  <c r="BI1394" i="2"/>
  <c r="BH1394" i="2"/>
  <c r="BG1394" i="2"/>
  <c r="BF1394" i="2"/>
  <c r="T1394" i="2"/>
  <c r="R1394" i="2"/>
  <c r="P1394" i="2"/>
  <c r="BI1389" i="2"/>
  <c r="BH1389" i="2"/>
  <c r="BG1389" i="2"/>
  <c r="BF1389" i="2"/>
  <c r="T1389" i="2"/>
  <c r="R1389" i="2"/>
  <c r="P1389" i="2"/>
  <c r="BI1384" i="2"/>
  <c r="BH1384" i="2"/>
  <c r="BG1384" i="2"/>
  <c r="BF1384" i="2"/>
  <c r="T1384" i="2"/>
  <c r="R1384" i="2"/>
  <c r="P1384" i="2"/>
  <c r="BI1363" i="2"/>
  <c r="BH1363" i="2"/>
  <c r="BG1363" i="2"/>
  <c r="BF1363" i="2"/>
  <c r="T1363" i="2"/>
  <c r="R1363" i="2"/>
  <c r="P1363" i="2"/>
  <c r="BI1342" i="2"/>
  <c r="BH1342" i="2"/>
  <c r="BG1342" i="2"/>
  <c r="BF1342" i="2"/>
  <c r="T1342" i="2"/>
  <c r="R1342" i="2"/>
  <c r="P1342" i="2"/>
  <c r="BI1319" i="2"/>
  <c r="BH1319" i="2"/>
  <c r="BG1319" i="2"/>
  <c r="BF1319" i="2"/>
  <c r="T1319" i="2"/>
  <c r="R1319" i="2"/>
  <c r="P1319" i="2"/>
  <c r="BI1296" i="2"/>
  <c r="BH1296" i="2"/>
  <c r="BG1296" i="2"/>
  <c r="BF1296" i="2"/>
  <c r="T1296" i="2"/>
  <c r="R1296" i="2"/>
  <c r="P1296" i="2"/>
  <c r="BI1292" i="2"/>
  <c r="BH1292" i="2"/>
  <c r="BG1292" i="2"/>
  <c r="BF1292" i="2"/>
  <c r="T1292" i="2"/>
  <c r="R1292" i="2"/>
  <c r="P1292" i="2"/>
  <c r="BI1287" i="2"/>
  <c r="BH1287" i="2"/>
  <c r="BG1287" i="2"/>
  <c r="BF1287" i="2"/>
  <c r="T1287" i="2"/>
  <c r="R1287" i="2"/>
  <c r="P1287" i="2"/>
  <c r="BI1282" i="2"/>
  <c r="BH1282" i="2"/>
  <c r="BG1282" i="2"/>
  <c r="BF1282" i="2"/>
  <c r="T1282" i="2"/>
  <c r="R1282" i="2"/>
  <c r="P1282" i="2"/>
  <c r="BI1277" i="2"/>
  <c r="BH1277" i="2"/>
  <c r="BG1277" i="2"/>
  <c r="BF1277" i="2"/>
  <c r="T1277" i="2"/>
  <c r="R1277" i="2"/>
  <c r="P1277" i="2"/>
  <c r="BI1261" i="2"/>
  <c r="BH1261" i="2"/>
  <c r="BG1261" i="2"/>
  <c r="BF1261" i="2"/>
  <c r="T1261" i="2"/>
  <c r="R1261" i="2"/>
  <c r="P1261" i="2"/>
  <c r="BI1252" i="2"/>
  <c r="BH1252" i="2"/>
  <c r="BG1252" i="2"/>
  <c r="BF1252" i="2"/>
  <c r="T1252" i="2"/>
  <c r="R1252" i="2"/>
  <c r="P1252" i="2"/>
  <c r="BI1247" i="2"/>
  <c r="BH1247" i="2"/>
  <c r="BG1247" i="2"/>
  <c r="BF1247" i="2"/>
  <c r="T1247" i="2"/>
  <c r="R1247" i="2"/>
  <c r="P1247" i="2"/>
  <c r="BI1236" i="2"/>
  <c r="BH1236" i="2"/>
  <c r="BG1236" i="2"/>
  <c r="BF1236" i="2"/>
  <c r="T1236" i="2"/>
  <c r="R1236" i="2"/>
  <c r="P1236" i="2"/>
  <c r="BI1231" i="2"/>
  <c r="BH1231" i="2"/>
  <c r="BG1231" i="2"/>
  <c r="BF1231" i="2"/>
  <c r="T1231" i="2"/>
  <c r="R1231" i="2"/>
  <c r="P1231" i="2"/>
  <c r="BI1223" i="2"/>
  <c r="BH1223" i="2"/>
  <c r="BG1223" i="2"/>
  <c r="BF1223" i="2"/>
  <c r="T1223" i="2"/>
  <c r="R1223" i="2"/>
  <c r="P1223" i="2"/>
  <c r="BI1214" i="2"/>
  <c r="BH1214" i="2"/>
  <c r="BG1214" i="2"/>
  <c r="BF1214" i="2"/>
  <c r="T1214" i="2"/>
  <c r="R1214" i="2"/>
  <c r="P1214" i="2"/>
  <c r="BI1198" i="2"/>
  <c r="BH1198" i="2"/>
  <c r="BG1198" i="2"/>
  <c r="BF1198" i="2"/>
  <c r="T1198" i="2"/>
  <c r="R1198" i="2"/>
  <c r="P1198" i="2"/>
  <c r="BI1182" i="2"/>
  <c r="BH1182" i="2"/>
  <c r="BG1182" i="2"/>
  <c r="BF1182" i="2"/>
  <c r="T1182" i="2"/>
  <c r="R1182" i="2"/>
  <c r="P1182" i="2"/>
  <c r="BI1166" i="2"/>
  <c r="BH1166" i="2"/>
  <c r="BG1166" i="2"/>
  <c r="BF1166" i="2"/>
  <c r="T1166" i="2"/>
  <c r="R1166" i="2"/>
  <c r="P1166" i="2"/>
  <c r="BI1156" i="2"/>
  <c r="BH1156" i="2"/>
  <c r="BG1156" i="2"/>
  <c r="BF1156" i="2"/>
  <c r="T1156" i="2"/>
  <c r="R1156" i="2"/>
  <c r="P1156" i="2"/>
  <c r="BI1140" i="2"/>
  <c r="BH1140" i="2"/>
  <c r="BG1140" i="2"/>
  <c r="BF1140" i="2"/>
  <c r="T1140" i="2"/>
  <c r="R1140" i="2"/>
  <c r="P1140" i="2"/>
  <c r="BI1136" i="2"/>
  <c r="BH1136" i="2"/>
  <c r="BG1136" i="2"/>
  <c r="BF1136" i="2"/>
  <c r="T1136" i="2"/>
  <c r="R1136" i="2"/>
  <c r="P1136" i="2"/>
  <c r="BI1118" i="2"/>
  <c r="BH1118" i="2"/>
  <c r="BG1118" i="2"/>
  <c r="BF1118" i="2"/>
  <c r="T1118" i="2"/>
  <c r="R1118" i="2"/>
  <c r="P1118" i="2"/>
  <c r="BI1112" i="2"/>
  <c r="BH1112" i="2"/>
  <c r="BG1112" i="2"/>
  <c r="BF1112" i="2"/>
  <c r="T1112" i="2"/>
  <c r="R1112" i="2"/>
  <c r="P1112" i="2"/>
  <c r="BI1106" i="2"/>
  <c r="BH1106" i="2"/>
  <c r="BG1106" i="2"/>
  <c r="BF1106" i="2"/>
  <c r="T1106" i="2"/>
  <c r="R1106" i="2"/>
  <c r="P1106" i="2"/>
  <c r="BI1087" i="2"/>
  <c r="BH1087" i="2"/>
  <c r="BG1087" i="2"/>
  <c r="BF1087" i="2"/>
  <c r="T1087" i="2"/>
  <c r="R1087" i="2"/>
  <c r="P1087" i="2"/>
  <c r="BI1068" i="2"/>
  <c r="BH1068" i="2"/>
  <c r="BG1068" i="2"/>
  <c r="BF1068" i="2"/>
  <c r="T1068" i="2"/>
  <c r="R1068" i="2"/>
  <c r="P1068" i="2"/>
  <c r="BI1049" i="2"/>
  <c r="BH1049" i="2"/>
  <c r="BG1049" i="2"/>
  <c r="BF1049" i="2"/>
  <c r="T1049" i="2"/>
  <c r="R1049" i="2"/>
  <c r="P1049" i="2"/>
  <c r="BI1030" i="2"/>
  <c r="BH1030" i="2"/>
  <c r="BG1030" i="2"/>
  <c r="BF1030" i="2"/>
  <c r="T1030" i="2"/>
  <c r="R1030" i="2"/>
  <c r="P1030" i="2"/>
  <c r="BI1026" i="2"/>
  <c r="BH1026" i="2"/>
  <c r="BG1026" i="2"/>
  <c r="BF1026" i="2"/>
  <c r="T1026" i="2"/>
  <c r="R1026" i="2"/>
  <c r="P1026" i="2"/>
  <c r="BI1020" i="2"/>
  <c r="BH1020" i="2"/>
  <c r="BG1020" i="2"/>
  <c r="BF1020" i="2"/>
  <c r="T1020" i="2"/>
  <c r="R1020" i="2"/>
  <c r="P1020" i="2"/>
  <c r="BI1014" i="2"/>
  <c r="BH1014" i="2"/>
  <c r="BG1014" i="2"/>
  <c r="BF1014" i="2"/>
  <c r="T1014" i="2"/>
  <c r="R1014" i="2"/>
  <c r="P1014" i="2"/>
  <c r="BI1010" i="2"/>
  <c r="BH1010" i="2"/>
  <c r="BG1010" i="2"/>
  <c r="BF1010" i="2"/>
  <c r="T1010" i="2"/>
  <c r="R1010" i="2"/>
  <c r="P1010" i="2"/>
  <c r="BI1006" i="2"/>
  <c r="BH1006" i="2"/>
  <c r="BG1006" i="2"/>
  <c r="BF1006" i="2"/>
  <c r="T1006" i="2"/>
  <c r="R1006" i="2"/>
  <c r="P1006" i="2"/>
  <c r="BI1002" i="2"/>
  <c r="BH1002" i="2"/>
  <c r="BG1002" i="2"/>
  <c r="BF1002" i="2"/>
  <c r="T1002" i="2"/>
  <c r="R1002" i="2"/>
  <c r="P1002" i="2"/>
  <c r="BI992" i="2"/>
  <c r="BH992" i="2"/>
  <c r="BG992" i="2"/>
  <c r="BF992" i="2"/>
  <c r="T992" i="2"/>
  <c r="R992" i="2"/>
  <c r="P992" i="2"/>
  <c r="BI987" i="2"/>
  <c r="BH987" i="2"/>
  <c r="BG987" i="2"/>
  <c r="BF987" i="2"/>
  <c r="T987" i="2"/>
  <c r="R987" i="2"/>
  <c r="P987" i="2"/>
  <c r="BI982" i="2"/>
  <c r="BH982" i="2"/>
  <c r="BG982" i="2"/>
  <c r="BF982" i="2"/>
  <c r="T982" i="2"/>
  <c r="R982" i="2"/>
  <c r="P982" i="2"/>
  <c r="BI978" i="2"/>
  <c r="BH978" i="2"/>
  <c r="BG978" i="2"/>
  <c r="BF978" i="2"/>
  <c r="T978" i="2"/>
  <c r="R978" i="2"/>
  <c r="P978" i="2"/>
  <c r="BI972" i="2"/>
  <c r="BH972" i="2"/>
  <c r="BG972" i="2"/>
  <c r="BF972" i="2"/>
  <c r="T972" i="2"/>
  <c r="R972" i="2"/>
  <c r="P972" i="2"/>
  <c r="BI966" i="2"/>
  <c r="BH966" i="2"/>
  <c r="BG966" i="2"/>
  <c r="BF966" i="2"/>
  <c r="T966" i="2"/>
  <c r="R966" i="2"/>
  <c r="P966" i="2"/>
  <c r="BI961" i="2"/>
  <c r="BH961" i="2"/>
  <c r="BG961" i="2"/>
  <c r="BF961" i="2"/>
  <c r="T961" i="2"/>
  <c r="R961" i="2"/>
  <c r="P961" i="2"/>
  <c r="BI955" i="2"/>
  <c r="BH955" i="2"/>
  <c r="BG955" i="2"/>
  <c r="BF955" i="2"/>
  <c r="T955" i="2"/>
  <c r="R955" i="2"/>
  <c r="P955" i="2"/>
  <c r="BI947" i="2"/>
  <c r="BH947" i="2"/>
  <c r="BG947" i="2"/>
  <c r="BF947" i="2"/>
  <c r="T947" i="2"/>
  <c r="R947" i="2"/>
  <c r="P947" i="2"/>
  <c r="BI943" i="2"/>
  <c r="BH943" i="2"/>
  <c r="BG943" i="2"/>
  <c r="BF943" i="2"/>
  <c r="T943" i="2"/>
  <c r="R943" i="2"/>
  <c r="P943" i="2"/>
  <c r="BI936" i="2"/>
  <c r="BH936" i="2"/>
  <c r="BG936" i="2"/>
  <c r="BF936" i="2"/>
  <c r="T936" i="2"/>
  <c r="R936" i="2"/>
  <c r="P936" i="2"/>
  <c r="BI930" i="2"/>
  <c r="BH930" i="2"/>
  <c r="BG930" i="2"/>
  <c r="BF930" i="2"/>
  <c r="T930" i="2"/>
  <c r="R930" i="2"/>
  <c r="P930" i="2"/>
  <c r="BI921" i="2"/>
  <c r="BH921" i="2"/>
  <c r="BG921" i="2"/>
  <c r="BF921" i="2"/>
  <c r="T921" i="2"/>
  <c r="R921" i="2"/>
  <c r="P921" i="2"/>
  <c r="BI911" i="2"/>
  <c r="BH911" i="2"/>
  <c r="BG911" i="2"/>
  <c r="BF911" i="2"/>
  <c r="T911" i="2"/>
  <c r="R911" i="2"/>
  <c r="P911" i="2"/>
  <c r="BI907" i="2"/>
  <c r="BH907" i="2"/>
  <c r="BG907" i="2"/>
  <c r="BF907" i="2"/>
  <c r="T907" i="2"/>
  <c r="R907" i="2"/>
  <c r="P907" i="2"/>
  <c r="BI903" i="2"/>
  <c r="BH903" i="2"/>
  <c r="BG903" i="2"/>
  <c r="BF903" i="2"/>
  <c r="T903" i="2"/>
  <c r="R903" i="2"/>
  <c r="P903" i="2"/>
  <c r="BI896" i="2"/>
  <c r="BH896" i="2"/>
  <c r="BG896" i="2"/>
  <c r="BF896" i="2"/>
  <c r="T896" i="2"/>
  <c r="R896" i="2"/>
  <c r="P896" i="2"/>
  <c r="BI892" i="2"/>
  <c r="BH892" i="2"/>
  <c r="BG892" i="2"/>
  <c r="BF892" i="2"/>
  <c r="T892" i="2"/>
  <c r="R892" i="2"/>
  <c r="P892" i="2"/>
  <c r="BI888" i="2"/>
  <c r="BH888" i="2"/>
  <c r="BG888" i="2"/>
  <c r="BF888" i="2"/>
  <c r="T888" i="2"/>
  <c r="R888" i="2"/>
  <c r="P888" i="2"/>
  <c r="BI884" i="2"/>
  <c r="BH884" i="2"/>
  <c r="BG884" i="2"/>
  <c r="BF884" i="2"/>
  <c r="T884" i="2"/>
  <c r="R884" i="2"/>
  <c r="P884" i="2"/>
  <c r="BI879" i="2"/>
  <c r="BH879" i="2"/>
  <c r="BG879" i="2"/>
  <c r="BF879" i="2"/>
  <c r="T879" i="2"/>
  <c r="R879" i="2"/>
  <c r="P879" i="2"/>
  <c r="BI875" i="2"/>
  <c r="BH875" i="2"/>
  <c r="BG875" i="2"/>
  <c r="BF875" i="2"/>
  <c r="T875" i="2"/>
  <c r="R875" i="2"/>
  <c r="P875" i="2"/>
  <c r="BI868" i="2"/>
  <c r="BH868" i="2"/>
  <c r="BG868" i="2"/>
  <c r="BF868" i="2"/>
  <c r="T868" i="2"/>
  <c r="R868" i="2"/>
  <c r="P868" i="2"/>
  <c r="BI854" i="2"/>
  <c r="BH854" i="2"/>
  <c r="BG854" i="2"/>
  <c r="BF854" i="2"/>
  <c r="T854" i="2"/>
  <c r="R854" i="2"/>
  <c r="P854" i="2"/>
  <c r="BI844" i="2"/>
  <c r="BH844" i="2"/>
  <c r="BG844" i="2"/>
  <c r="BF844" i="2"/>
  <c r="T844" i="2"/>
  <c r="R844" i="2"/>
  <c r="P844" i="2"/>
  <c r="BI839" i="2"/>
  <c r="BH839" i="2"/>
  <c r="BG839" i="2"/>
  <c r="BF839" i="2"/>
  <c r="T839" i="2"/>
  <c r="R839" i="2"/>
  <c r="P839" i="2"/>
  <c r="BI831" i="2"/>
  <c r="BH831" i="2"/>
  <c r="BG831" i="2"/>
  <c r="BF831" i="2"/>
  <c r="T831" i="2"/>
  <c r="R831" i="2"/>
  <c r="P831" i="2"/>
  <c r="BI827" i="2"/>
  <c r="BH827" i="2"/>
  <c r="BG827" i="2"/>
  <c r="BF827" i="2"/>
  <c r="T827" i="2"/>
  <c r="R827" i="2"/>
  <c r="P827" i="2"/>
  <c r="BI823" i="2"/>
  <c r="BH823" i="2"/>
  <c r="BG823" i="2"/>
  <c r="BF823" i="2"/>
  <c r="T823" i="2"/>
  <c r="R823" i="2"/>
  <c r="P823" i="2"/>
  <c r="BI817" i="2"/>
  <c r="BH817" i="2"/>
  <c r="BG817" i="2"/>
  <c r="BF817" i="2"/>
  <c r="T817" i="2"/>
  <c r="R817" i="2"/>
  <c r="P817" i="2"/>
  <c r="BI811" i="2"/>
  <c r="BH811" i="2"/>
  <c r="BG811" i="2"/>
  <c r="BF811" i="2"/>
  <c r="T811" i="2"/>
  <c r="R811" i="2"/>
  <c r="P811" i="2"/>
  <c r="BI805" i="2"/>
  <c r="BH805" i="2"/>
  <c r="BG805" i="2"/>
  <c r="BF805" i="2"/>
  <c r="T805" i="2"/>
  <c r="R805" i="2"/>
  <c r="P805" i="2"/>
  <c r="BI799" i="2"/>
  <c r="BH799" i="2"/>
  <c r="BG799" i="2"/>
  <c r="BF799" i="2"/>
  <c r="T799" i="2"/>
  <c r="R799" i="2"/>
  <c r="P799" i="2"/>
  <c r="BI793" i="2"/>
  <c r="BH793" i="2"/>
  <c r="BG793" i="2"/>
  <c r="BF793" i="2"/>
  <c r="T793" i="2"/>
  <c r="R793" i="2"/>
  <c r="P793" i="2"/>
  <c r="BI786" i="2"/>
  <c r="BH786" i="2"/>
  <c r="BG786" i="2"/>
  <c r="BF786" i="2"/>
  <c r="T786" i="2"/>
  <c r="R786" i="2"/>
  <c r="P786" i="2"/>
  <c r="BI780" i="2"/>
  <c r="BH780" i="2"/>
  <c r="BG780" i="2"/>
  <c r="BF780" i="2"/>
  <c r="T780" i="2"/>
  <c r="R780" i="2"/>
  <c r="P780" i="2"/>
  <c r="BI773" i="2"/>
  <c r="BH773" i="2"/>
  <c r="BG773" i="2"/>
  <c r="BF773" i="2"/>
  <c r="T773" i="2"/>
  <c r="R773" i="2"/>
  <c r="P773" i="2"/>
  <c r="BI766" i="2"/>
  <c r="BH766" i="2"/>
  <c r="BG766" i="2"/>
  <c r="BF766" i="2"/>
  <c r="T766" i="2"/>
  <c r="R766" i="2"/>
  <c r="P766" i="2"/>
  <c r="BI759" i="2"/>
  <c r="BH759" i="2"/>
  <c r="BG759" i="2"/>
  <c r="BF759" i="2"/>
  <c r="T759" i="2"/>
  <c r="R759" i="2"/>
  <c r="P759" i="2"/>
  <c r="BI752" i="2"/>
  <c r="BH752" i="2"/>
  <c r="BG752" i="2"/>
  <c r="BF752" i="2"/>
  <c r="T752" i="2"/>
  <c r="R752" i="2"/>
  <c r="P752" i="2"/>
  <c r="BI745" i="2"/>
  <c r="BH745" i="2"/>
  <c r="BG745" i="2"/>
  <c r="BF745" i="2"/>
  <c r="T745" i="2"/>
  <c r="R745" i="2"/>
  <c r="P745" i="2"/>
  <c r="BI741" i="2"/>
  <c r="BH741" i="2"/>
  <c r="BG741" i="2"/>
  <c r="BF741" i="2"/>
  <c r="T741" i="2"/>
  <c r="R741" i="2"/>
  <c r="P741" i="2"/>
  <c r="BI737" i="2"/>
  <c r="BH737" i="2"/>
  <c r="BG737" i="2"/>
  <c r="BF737" i="2"/>
  <c r="T737" i="2"/>
  <c r="R737" i="2"/>
  <c r="P737" i="2"/>
  <c r="BI733" i="2"/>
  <c r="BH733" i="2"/>
  <c r="BG733" i="2"/>
  <c r="BF733" i="2"/>
  <c r="T733" i="2"/>
  <c r="R733" i="2"/>
  <c r="P733" i="2"/>
  <c r="BI728" i="2"/>
  <c r="BH728" i="2"/>
  <c r="BG728" i="2"/>
  <c r="BF728" i="2"/>
  <c r="T728" i="2"/>
  <c r="R728" i="2"/>
  <c r="P728" i="2"/>
  <c r="BI723" i="2"/>
  <c r="BH723" i="2"/>
  <c r="BG723" i="2"/>
  <c r="BF723" i="2"/>
  <c r="T723" i="2"/>
  <c r="R723" i="2"/>
  <c r="P723" i="2"/>
  <c r="BI719" i="2"/>
  <c r="BH719" i="2"/>
  <c r="BG719" i="2"/>
  <c r="BF719" i="2"/>
  <c r="T719" i="2"/>
  <c r="R719" i="2"/>
  <c r="P719" i="2"/>
  <c r="BI706" i="2"/>
  <c r="BH706" i="2"/>
  <c r="BG706" i="2"/>
  <c r="BF706" i="2"/>
  <c r="T706" i="2"/>
  <c r="R706" i="2"/>
  <c r="P706" i="2"/>
  <c r="BI701" i="2"/>
  <c r="BH701" i="2"/>
  <c r="BG701" i="2"/>
  <c r="BF701" i="2"/>
  <c r="T701" i="2"/>
  <c r="R701" i="2"/>
  <c r="P701" i="2"/>
  <c r="BI687" i="2"/>
  <c r="BH687" i="2"/>
  <c r="BG687" i="2"/>
  <c r="BF687" i="2"/>
  <c r="T687" i="2"/>
  <c r="R687" i="2"/>
  <c r="P687" i="2"/>
  <c r="BI682" i="2"/>
  <c r="BH682" i="2"/>
  <c r="BG682" i="2"/>
  <c r="BF682" i="2"/>
  <c r="T682" i="2"/>
  <c r="R682" i="2"/>
  <c r="P682" i="2"/>
  <c r="BI668" i="2"/>
  <c r="BH668" i="2"/>
  <c r="BG668" i="2"/>
  <c r="BF668" i="2"/>
  <c r="T668" i="2"/>
  <c r="R668" i="2"/>
  <c r="P668" i="2"/>
  <c r="BI655" i="2"/>
  <c r="BH655" i="2"/>
  <c r="BG655" i="2"/>
  <c r="BF655" i="2"/>
  <c r="T655" i="2"/>
  <c r="R655" i="2"/>
  <c r="P655" i="2"/>
  <c r="BI641" i="2"/>
  <c r="BH641" i="2"/>
  <c r="BG641" i="2"/>
  <c r="BF641" i="2"/>
  <c r="T641" i="2"/>
  <c r="R641" i="2"/>
  <c r="P641" i="2"/>
  <c r="BI637" i="2"/>
  <c r="BH637" i="2"/>
  <c r="BG637" i="2"/>
  <c r="BF637" i="2"/>
  <c r="T637" i="2"/>
  <c r="R637" i="2"/>
  <c r="P637" i="2"/>
  <c r="BI628" i="2"/>
  <c r="BH628" i="2"/>
  <c r="BG628" i="2"/>
  <c r="BF628" i="2"/>
  <c r="T628" i="2"/>
  <c r="R628" i="2"/>
  <c r="P628" i="2"/>
  <c r="BI623" i="2"/>
  <c r="BH623" i="2"/>
  <c r="BG623" i="2"/>
  <c r="BF623" i="2"/>
  <c r="T623" i="2"/>
  <c r="T622" i="2" s="1"/>
  <c r="R623" i="2"/>
  <c r="R622" i="2" s="1"/>
  <c r="P623" i="2"/>
  <c r="P622" i="2" s="1"/>
  <c r="BI619" i="2"/>
  <c r="BH619" i="2"/>
  <c r="BG619" i="2"/>
  <c r="BF619" i="2"/>
  <c r="T619" i="2"/>
  <c r="R619" i="2"/>
  <c r="P619" i="2"/>
  <c r="BI615" i="2"/>
  <c r="BH615" i="2"/>
  <c r="BG615" i="2"/>
  <c r="BF615" i="2"/>
  <c r="T615" i="2"/>
  <c r="R615" i="2"/>
  <c r="P615" i="2"/>
  <c r="BI612" i="2"/>
  <c r="BH612" i="2"/>
  <c r="BG612" i="2"/>
  <c r="BF612" i="2"/>
  <c r="T612" i="2"/>
  <c r="R612" i="2"/>
  <c r="P612" i="2"/>
  <c r="BI608" i="2"/>
  <c r="BH608" i="2"/>
  <c r="BG608" i="2"/>
  <c r="BF608" i="2"/>
  <c r="T608" i="2"/>
  <c r="R608" i="2"/>
  <c r="P608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5" i="2"/>
  <c r="BH595" i="2"/>
  <c r="BG595" i="2"/>
  <c r="BF595" i="2"/>
  <c r="T595" i="2"/>
  <c r="R595" i="2"/>
  <c r="P595" i="2"/>
  <c r="BI589" i="2"/>
  <c r="BH589" i="2"/>
  <c r="BG589" i="2"/>
  <c r="BF589" i="2"/>
  <c r="T589" i="2"/>
  <c r="R589" i="2"/>
  <c r="P589" i="2"/>
  <c r="BI584" i="2"/>
  <c r="BH584" i="2"/>
  <c r="BG584" i="2"/>
  <c r="BF584" i="2"/>
  <c r="T584" i="2"/>
  <c r="R584" i="2"/>
  <c r="P584" i="2"/>
  <c r="BI577" i="2"/>
  <c r="BH577" i="2"/>
  <c r="BG577" i="2"/>
  <c r="BF577" i="2"/>
  <c r="T577" i="2"/>
  <c r="R577" i="2"/>
  <c r="P577" i="2"/>
  <c r="BI570" i="2"/>
  <c r="BH570" i="2"/>
  <c r="BG570" i="2"/>
  <c r="BF570" i="2"/>
  <c r="T570" i="2"/>
  <c r="R570" i="2"/>
  <c r="P570" i="2"/>
  <c r="BI563" i="2"/>
  <c r="BH563" i="2"/>
  <c r="BG563" i="2"/>
  <c r="BF563" i="2"/>
  <c r="T563" i="2"/>
  <c r="R563" i="2"/>
  <c r="P563" i="2"/>
  <c r="BI556" i="2"/>
  <c r="BH556" i="2"/>
  <c r="BG556" i="2"/>
  <c r="BF556" i="2"/>
  <c r="T556" i="2"/>
  <c r="R556" i="2"/>
  <c r="P556" i="2"/>
  <c r="BI550" i="2"/>
  <c r="BH550" i="2"/>
  <c r="BG550" i="2"/>
  <c r="BF550" i="2"/>
  <c r="T550" i="2"/>
  <c r="R550" i="2"/>
  <c r="P550" i="2"/>
  <c r="BI542" i="2"/>
  <c r="BH542" i="2"/>
  <c r="BG542" i="2"/>
  <c r="BF542" i="2"/>
  <c r="T542" i="2"/>
  <c r="R542" i="2"/>
  <c r="P542" i="2"/>
  <c r="BI536" i="2"/>
  <c r="BH536" i="2"/>
  <c r="BG536" i="2"/>
  <c r="BF536" i="2"/>
  <c r="T536" i="2"/>
  <c r="R536" i="2"/>
  <c r="P536" i="2"/>
  <c r="BI531" i="2"/>
  <c r="BH531" i="2"/>
  <c r="BG531" i="2"/>
  <c r="BF531" i="2"/>
  <c r="T531" i="2"/>
  <c r="R531" i="2"/>
  <c r="P531" i="2"/>
  <c r="BI518" i="2"/>
  <c r="BH518" i="2"/>
  <c r="BG518" i="2"/>
  <c r="BF518" i="2"/>
  <c r="T518" i="2"/>
  <c r="R518" i="2"/>
  <c r="P518" i="2"/>
  <c r="BI494" i="2"/>
  <c r="BH494" i="2"/>
  <c r="BG494" i="2"/>
  <c r="BF494" i="2"/>
  <c r="T494" i="2"/>
  <c r="R494" i="2"/>
  <c r="P494" i="2"/>
  <c r="BI478" i="2"/>
  <c r="BH478" i="2"/>
  <c r="BG478" i="2"/>
  <c r="BF478" i="2"/>
  <c r="T478" i="2"/>
  <c r="R478" i="2"/>
  <c r="P478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3" i="2"/>
  <c r="BH433" i="2"/>
  <c r="BG433" i="2"/>
  <c r="BF433" i="2"/>
  <c r="T433" i="2"/>
  <c r="R433" i="2"/>
  <c r="P433" i="2"/>
  <c r="BI424" i="2"/>
  <c r="BH424" i="2"/>
  <c r="BG424" i="2"/>
  <c r="BF424" i="2"/>
  <c r="T424" i="2"/>
  <c r="T423" i="2"/>
  <c r="R424" i="2"/>
  <c r="R423" i="2"/>
  <c r="P424" i="2"/>
  <c r="P423" i="2" s="1"/>
  <c r="BI414" i="2"/>
  <c r="BH414" i="2"/>
  <c r="BG414" i="2"/>
  <c r="BF414" i="2"/>
  <c r="T414" i="2"/>
  <c r="T413" i="2" s="1"/>
  <c r="R414" i="2"/>
  <c r="R413" i="2"/>
  <c r="P414" i="2"/>
  <c r="P413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399" i="2"/>
  <c r="BH399" i="2"/>
  <c r="BG399" i="2"/>
  <c r="BF399" i="2"/>
  <c r="T399" i="2"/>
  <c r="R399" i="2"/>
  <c r="P399" i="2"/>
  <c r="BI392" i="2"/>
  <c r="BH392" i="2"/>
  <c r="BG392" i="2"/>
  <c r="BF392" i="2"/>
  <c r="T392" i="2"/>
  <c r="R392" i="2"/>
  <c r="P392" i="2"/>
  <c r="BI386" i="2"/>
  <c r="BH386" i="2"/>
  <c r="BG386" i="2"/>
  <c r="BF386" i="2"/>
  <c r="T386" i="2"/>
  <c r="R386" i="2"/>
  <c r="P386" i="2"/>
  <c r="BI377" i="2"/>
  <c r="BH377" i="2"/>
  <c r="BG377" i="2"/>
  <c r="BF377" i="2"/>
  <c r="T377" i="2"/>
  <c r="R377" i="2"/>
  <c r="P377" i="2"/>
  <c r="BI372" i="2"/>
  <c r="BH372" i="2"/>
  <c r="BG372" i="2"/>
  <c r="BF372" i="2"/>
  <c r="T372" i="2"/>
  <c r="R372" i="2"/>
  <c r="P372" i="2"/>
  <c r="BI365" i="2"/>
  <c r="BH365" i="2"/>
  <c r="BG365" i="2"/>
  <c r="BF365" i="2"/>
  <c r="T365" i="2"/>
  <c r="R365" i="2"/>
  <c r="P365" i="2"/>
  <c r="BI358" i="2"/>
  <c r="BH358" i="2"/>
  <c r="BG358" i="2"/>
  <c r="BF358" i="2"/>
  <c r="T358" i="2"/>
  <c r="R358" i="2"/>
  <c r="P358" i="2"/>
  <c r="BI344" i="2"/>
  <c r="BH344" i="2"/>
  <c r="BG344" i="2"/>
  <c r="BF344" i="2"/>
  <c r="T344" i="2"/>
  <c r="R344" i="2"/>
  <c r="P344" i="2"/>
  <c r="BI320" i="2"/>
  <c r="BH320" i="2"/>
  <c r="BG320" i="2"/>
  <c r="BF320" i="2"/>
  <c r="T320" i="2"/>
  <c r="R320" i="2"/>
  <c r="P320" i="2"/>
  <c r="BI294" i="2"/>
  <c r="BH294" i="2"/>
  <c r="BG294" i="2"/>
  <c r="BF294" i="2"/>
  <c r="T294" i="2"/>
  <c r="R294" i="2"/>
  <c r="P294" i="2"/>
  <c r="BI281" i="2"/>
  <c r="BH281" i="2"/>
  <c r="BG281" i="2"/>
  <c r="BF281" i="2"/>
  <c r="T281" i="2"/>
  <c r="R281" i="2"/>
  <c r="P281" i="2"/>
  <c r="BI262" i="2"/>
  <c r="BH262" i="2"/>
  <c r="BG262" i="2"/>
  <c r="BF262" i="2"/>
  <c r="T262" i="2"/>
  <c r="R262" i="2"/>
  <c r="P262" i="2"/>
  <c r="BI219" i="2"/>
  <c r="F39" i="2" s="1"/>
  <c r="BH219" i="2"/>
  <c r="BG219" i="2"/>
  <c r="BF219" i="2"/>
  <c r="T219" i="2"/>
  <c r="R219" i="2"/>
  <c r="P219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86" i="2"/>
  <c r="BH186" i="2"/>
  <c r="BG186" i="2"/>
  <c r="BF186" i="2"/>
  <c r="T186" i="2"/>
  <c r="R186" i="2"/>
  <c r="P186" i="2"/>
  <c r="J68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T171" i="2" s="1"/>
  <c r="R172" i="2"/>
  <c r="R171" i="2" s="1"/>
  <c r="P172" i="2"/>
  <c r="P171" i="2" s="1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5" i="2"/>
  <c r="BH155" i="2"/>
  <c r="BG155" i="2"/>
  <c r="BF155" i="2"/>
  <c r="F36" i="2" s="1"/>
  <c r="T155" i="2"/>
  <c r="R155" i="2"/>
  <c r="P155" i="2"/>
  <c r="BI149" i="2"/>
  <c r="BH149" i="2"/>
  <c r="BG149" i="2"/>
  <c r="BF149" i="2"/>
  <c r="T149" i="2"/>
  <c r="R149" i="2"/>
  <c r="P149" i="2"/>
  <c r="BI140" i="2"/>
  <c r="BH140" i="2"/>
  <c r="F38" i="2" s="1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0" i="2"/>
  <c r="BH120" i="2"/>
  <c r="BG120" i="2"/>
  <c r="BF120" i="2"/>
  <c r="T120" i="2"/>
  <c r="R120" i="2"/>
  <c r="P120" i="2"/>
  <c r="BI115" i="2"/>
  <c r="BH115" i="2"/>
  <c r="BG115" i="2"/>
  <c r="F37" i="2" s="1"/>
  <c r="BF115" i="2"/>
  <c r="T115" i="2"/>
  <c r="R115" i="2"/>
  <c r="P115" i="2"/>
  <c r="F106" i="2"/>
  <c r="E104" i="2"/>
  <c r="F56" i="2"/>
  <c r="E54" i="2"/>
  <c r="J26" i="2"/>
  <c r="E26" i="2"/>
  <c r="J109" i="2" s="1"/>
  <c r="J25" i="2"/>
  <c r="J23" i="2"/>
  <c r="E23" i="2"/>
  <c r="J108" i="2" s="1"/>
  <c r="J22" i="2"/>
  <c r="J20" i="2"/>
  <c r="E20" i="2"/>
  <c r="F59" i="2" s="1"/>
  <c r="J19" i="2"/>
  <c r="J17" i="2"/>
  <c r="E17" i="2"/>
  <c r="F58" i="2" s="1"/>
  <c r="J16" i="2"/>
  <c r="J14" i="2"/>
  <c r="J106" i="2" s="1"/>
  <c r="E7" i="2"/>
  <c r="E100" i="2" s="1"/>
  <c r="L50" i="1"/>
  <c r="AM50" i="1"/>
  <c r="AM49" i="1"/>
  <c r="L49" i="1"/>
  <c r="AM47" i="1"/>
  <c r="L47" i="1"/>
  <c r="L45" i="1"/>
  <c r="L44" i="1"/>
  <c r="J1020" i="2"/>
  <c r="J500" i="8"/>
  <c r="J92" i="12"/>
  <c r="BK112" i="13"/>
  <c r="BK531" i="2"/>
  <c r="BK358" i="2"/>
  <c r="BK453" i="2"/>
  <c r="J514" i="8"/>
  <c r="J175" i="8"/>
  <c r="BK888" i="2"/>
  <c r="BK155" i="2"/>
  <c r="J344" i="2"/>
  <c r="BK595" i="2"/>
  <c r="BK1363" i="2"/>
  <c r="J612" i="2"/>
  <c r="BK1292" i="2"/>
  <c r="J799" i="2"/>
  <c r="J427" i="7"/>
  <c r="J361" i="7"/>
  <c r="BK621" i="7"/>
  <c r="J455" i="7"/>
  <c r="J130" i="8"/>
  <c r="BK165" i="8"/>
  <c r="J421" i="8"/>
  <c r="BK197" i="13"/>
  <c r="J90" i="14"/>
  <c r="J619" i="2"/>
  <c r="J1514" i="2"/>
  <c r="BK372" i="2"/>
  <c r="J570" i="2"/>
  <c r="J1282" i="2"/>
  <c r="BK752" i="2"/>
  <c r="J1569" i="2"/>
  <c r="J1140" i="2"/>
  <c r="J584" i="2"/>
  <c r="J139" i="6"/>
  <c r="BK297" i="7"/>
  <c r="BK602" i="7"/>
  <c r="J193" i="7"/>
  <c r="J352" i="7"/>
  <c r="J236" i="7"/>
  <c r="BK160" i="8"/>
  <c r="J1419" i="2"/>
  <c r="BK723" i="2"/>
  <c r="J96" i="4"/>
  <c r="BK117" i="6"/>
  <c r="J493" i="7"/>
  <c r="BK510" i="7"/>
  <c r="J506" i="7"/>
  <c r="BK439" i="7"/>
  <c r="BK546" i="7"/>
  <c r="BK524" i="8"/>
  <c r="J524" i="8"/>
  <c r="BK484" i="8"/>
  <c r="BK612" i="8"/>
  <c r="BK90" i="12"/>
  <c r="BK163" i="13"/>
  <c r="F37" i="14"/>
  <c r="BB73" i="1" s="1"/>
  <c r="BK1236" i="2"/>
  <c r="J637" i="2"/>
  <c r="J484" i="8"/>
  <c r="J443" i="8"/>
  <c r="BK225" i="13"/>
  <c r="J90" i="15"/>
  <c r="J817" i="2"/>
  <c r="J262" i="2"/>
  <c r="J392" i="2"/>
  <c r="J1261" i="2"/>
  <c r="BK706" i="2"/>
  <c r="BK1444" i="2"/>
  <c r="BK1112" i="2"/>
  <c r="BK687" i="2"/>
  <c r="BK1498" i="2"/>
  <c r="BK1282" i="2"/>
  <c r="BK884" i="2"/>
  <c r="BK457" i="2"/>
  <c r="F40" i="5"/>
  <c r="BC60" i="1" s="1"/>
  <c r="BK417" i="7"/>
  <c r="J525" i="7"/>
  <c r="J297" i="7"/>
  <c r="J532" i="7"/>
  <c r="BK552" i="8"/>
  <c r="J285" i="8"/>
  <c r="J136" i="8"/>
  <c r="J389" i="8"/>
  <c r="J308" i="8"/>
  <c r="BK96" i="11"/>
  <c r="BK92" i="12"/>
  <c r="BK219" i="13"/>
  <c r="J518" i="2"/>
  <c r="J745" i="2"/>
  <c r="BK1118" i="2"/>
  <c r="BK655" i="2"/>
  <c r="J1136" i="2"/>
  <c r="J615" i="2"/>
  <c r="BK1505" i="2"/>
  <c r="BK1231" i="2"/>
  <c r="BK741" i="2"/>
  <c r="BK210" i="2"/>
  <c r="BK94" i="6"/>
  <c r="BK92" i="6"/>
  <c r="J187" i="7"/>
  <c r="BK342" i="7"/>
  <c r="J539" i="7"/>
  <c r="BK401" i="7"/>
  <c r="J468" i="7"/>
  <c r="J223" i="7"/>
  <c r="J266" i="8"/>
  <c r="BK118" i="8"/>
  <c r="BK449" i="8"/>
  <c r="J489" i="8"/>
  <c r="J343" i="8"/>
  <c r="BK177" i="13"/>
  <c r="J414" i="2"/>
  <c r="BK1068" i="2"/>
  <c r="BK1287" i="2"/>
  <c r="J628" i="2"/>
  <c r="BK1394" i="2"/>
  <c r="J563" i="2"/>
  <c r="BK1424" i="2"/>
  <c r="J1112" i="2"/>
  <c r="J737" i="2"/>
  <c r="BK194" i="2"/>
  <c r="J127" i="6"/>
  <c r="BK493" i="7"/>
  <c r="BK126" i="7"/>
  <c r="BK142" i="7"/>
  <c r="J372" i="7"/>
  <c r="J241" i="7"/>
  <c r="BK306" i="7"/>
  <c r="BK175" i="8"/>
  <c r="BK600" i="8"/>
  <c r="BK296" i="8"/>
  <c r="BK139" i="12"/>
  <c r="BK108" i="13"/>
  <c r="BK1030" i="2"/>
  <c r="F41" i="10"/>
  <c r="BD68" i="1" s="1"/>
  <c r="J242" i="8"/>
  <c r="F41" i="9"/>
  <c r="BD67" i="1" s="1"/>
  <c r="J116" i="13"/>
  <c r="J811" i="2"/>
  <c r="BK236" i="8"/>
  <c r="F39" i="9"/>
  <c r="BB67" i="1"/>
  <c r="BK844" i="2"/>
  <c r="BK589" i="2"/>
  <c r="J160" i="8"/>
  <c r="J270" i="8"/>
  <c r="BK1548" i="2"/>
  <c r="J786" i="2"/>
  <c r="J854" i="2"/>
  <c r="J1414" i="2"/>
  <c r="J839" i="2"/>
  <c r="J1481" i="2"/>
  <c r="BK854" i="2"/>
  <c r="BK96" i="3"/>
  <c r="BK139" i="6"/>
  <c r="BK412" i="7"/>
  <c r="J591" i="7"/>
  <c r="J204" i="7"/>
  <c r="J554" i="7"/>
  <c r="J319" i="8"/>
  <c r="BK270" i="8"/>
  <c r="J124" i="8"/>
  <c r="J99" i="12"/>
  <c r="J108" i="13"/>
  <c r="BK478" i="2"/>
  <c r="J601" i="2"/>
  <c r="J741" i="2"/>
  <c r="BK206" i="2"/>
  <c r="J1118" i="2"/>
  <c r="BK447" i="2"/>
  <c r="BK1428" i="2"/>
  <c r="J38" i="3"/>
  <c r="AW58" i="1" s="1"/>
  <c r="J460" i="7"/>
  <c r="J199" i="7"/>
  <c r="BK388" i="7"/>
  <c r="BK285" i="8"/>
  <c r="BK594" i="8"/>
  <c r="J123" i="12"/>
  <c r="BK203" i="13"/>
  <c r="F38" i="15"/>
  <c r="BC74" i="1" s="1"/>
  <c r="BK992" i="2"/>
  <c r="BK186" i="2"/>
  <c r="BK1261" i="2"/>
  <c r="BK615" i="2"/>
  <c r="BK96" i="4"/>
  <c r="J417" i="7"/>
  <c r="J231" i="7"/>
  <c r="J149" i="7"/>
  <c r="J245" i="7"/>
  <c r="BK372" i="7"/>
  <c r="BK381" i="8"/>
  <c r="BK247" i="8"/>
  <c r="J112" i="8"/>
  <c r="BK222" i="8"/>
  <c r="J181" i="13"/>
  <c r="BK122" i="13"/>
  <c r="J992" i="2"/>
  <c r="J1198" i="2"/>
  <c r="J457" i="2"/>
  <c r="BK1436" i="2"/>
  <c r="J556" i="2"/>
  <c r="J562" i="8"/>
  <c r="BK112" i="8"/>
  <c r="BK128" i="13"/>
  <c r="J167" i="13"/>
  <c r="J936" i="2"/>
  <c r="AS71" i="1"/>
  <c r="J896" i="2"/>
  <c r="BK556" i="2"/>
  <c r="BK1407" i="2"/>
  <c r="J982" i="2"/>
  <c r="J589" i="2"/>
  <c r="J1444" i="2"/>
  <c r="BK1010" i="2"/>
  <c r="J550" i="2"/>
  <c r="F39" i="4"/>
  <c r="BB59" i="1" s="1"/>
  <c r="BK468" i="7"/>
  <c r="BK204" i="7"/>
  <c r="BK427" i="7"/>
  <c r="J166" i="7"/>
  <c r="BK245" i="7"/>
  <c r="J519" i="8"/>
  <c r="BK191" i="8"/>
  <c r="J589" i="8"/>
  <c r="J449" i="8"/>
  <c r="J204" i="8"/>
  <c r="J127" i="12"/>
  <c r="J225" i="13"/>
  <c r="BK147" i="13"/>
  <c r="J759" i="2"/>
  <c r="BK1514" i="2"/>
  <c r="J281" i="2"/>
  <c r="J494" i="2"/>
  <c r="J1424" i="2"/>
  <c r="J844" i="2"/>
  <c r="BK198" i="2"/>
  <c r="J1389" i="2"/>
  <c r="BK943" i="2"/>
  <c r="BK570" i="2"/>
  <c r="BK99" i="6"/>
  <c r="J123" i="6"/>
  <c r="J314" i="7"/>
  <c r="J209" i="7"/>
  <c r="BK424" i="7"/>
  <c r="J255" i="7"/>
  <c r="BK270" i="7"/>
  <c r="BK547" i="8"/>
  <c r="BK336" i="8"/>
  <c r="J280" i="8"/>
  <c r="BK473" i="8"/>
  <c r="BK505" i="8"/>
  <c r="F40" i="10"/>
  <c r="BC68" i="1" s="1"/>
  <c r="F39" i="14"/>
  <c r="BD73" i="1" s="1"/>
  <c r="BK424" i="2"/>
  <c r="J752" i="2"/>
  <c r="BK1576" i="2"/>
  <c r="J641" i="2"/>
  <c r="BK1491" i="2"/>
  <c r="J1214" i="2"/>
  <c r="BK641" i="2"/>
  <c r="F41" i="3"/>
  <c r="BD58" i="1" s="1"/>
  <c r="BK397" i="7"/>
  <c r="BK421" i="7"/>
  <c r="BK435" i="7"/>
  <c r="BK447" i="7"/>
  <c r="BK525" i="7"/>
  <c r="J385" i="8"/>
  <c r="J183" i="8"/>
  <c r="BK421" i="8"/>
  <c r="BK346" i="8"/>
  <c r="BK96" i="10"/>
  <c r="BK133" i="13"/>
  <c r="J100" i="13"/>
  <c r="BK294" i="2"/>
  <c r="BK605" i="8"/>
  <c r="BK242" i="8"/>
  <c r="J197" i="8"/>
  <c r="BK152" i="13"/>
  <c r="BK90" i="14"/>
  <c r="J320" i="2"/>
  <c r="BK554" i="7"/>
  <c r="BK565" i="7"/>
  <c r="J158" i="7"/>
  <c r="BK227" i="7"/>
  <c r="BK562" i="8"/>
  <c r="BK557" i="8"/>
  <c r="BK535" i="8"/>
  <c r="F38" i="9"/>
  <c r="BA67" i="1" s="1"/>
  <c r="J728" i="2"/>
  <c r="BK149" i="2"/>
  <c r="BK1106" i="2"/>
  <c r="J424" i="2"/>
  <c r="J1342" i="2"/>
  <c r="BK911" i="2"/>
  <c r="BK921" i="2"/>
  <c r="J478" i="2"/>
  <c r="J99" i="6"/>
  <c r="BK158" i="7"/>
  <c r="J406" i="7"/>
  <c r="BK199" i="7"/>
  <c r="BK543" i="8"/>
  <c r="BK514" i="8"/>
  <c r="BK155" i="13"/>
  <c r="BK1006" i="2"/>
  <c r="J1231" i="2"/>
  <c r="J447" i="2"/>
  <c r="J868" i="2"/>
  <c r="BK1481" i="2"/>
  <c r="BK125" i="6"/>
  <c r="J393" i="7"/>
  <c r="J367" i="7"/>
  <c r="J222" i="8"/>
  <c r="J453" i="2"/>
  <c r="BK142" i="8"/>
  <c r="J260" i="7"/>
  <c r="BK1296" i="2"/>
  <c r="J342" i="7"/>
  <c r="J117" i="12"/>
  <c r="BK344" i="2"/>
  <c r="BK811" i="2"/>
  <c r="BK107" i="6"/>
  <c r="J120" i="7"/>
  <c r="BK255" i="7"/>
  <c r="BK265" i="7"/>
  <c r="J306" i="7"/>
  <c r="BK591" i="7"/>
  <c r="J332" i="7"/>
  <c r="J398" i="8"/>
  <c r="J118" i="8"/>
  <c r="BK170" i="8"/>
  <c r="J155" i="13"/>
  <c r="BK701" i="2"/>
  <c r="BK343" i="8"/>
  <c r="BK204" i="8"/>
  <c r="J233" i="13"/>
  <c r="J879" i="2"/>
  <c r="BK550" i="2"/>
  <c r="BK668" i="2"/>
  <c r="BK417" i="8"/>
  <c r="J216" i="8"/>
  <c r="J793" i="2"/>
  <c r="J1531" i="2"/>
  <c r="J149" i="2"/>
  <c r="J358" i="2"/>
  <c r="BK1166" i="2"/>
  <c r="J372" i="2"/>
  <c r="J1436" i="2"/>
  <c r="J536" i="2"/>
  <c r="J107" i="6"/>
  <c r="J309" i="7"/>
  <c r="BK179" i="7"/>
  <c r="J281" i="7"/>
  <c r="J502" i="7"/>
  <c r="J388" i="7"/>
  <c r="J250" i="7"/>
  <c r="BK280" i="8"/>
  <c r="J612" i="8"/>
  <c r="BK314" i="8"/>
  <c r="BK99" i="12"/>
  <c r="J152" i="13"/>
  <c r="J892" i="2"/>
  <c r="J823" i="2"/>
  <c r="BK868" i="2"/>
  <c r="J120" i="2"/>
  <c r="BK1002" i="2"/>
  <c r="J202" i="2"/>
  <c r="BK1252" i="2"/>
  <c r="BK399" i="2"/>
  <c r="J96" i="6"/>
  <c r="BK451" i="7"/>
  <c r="BK383" i="7"/>
  <c r="J514" i="7"/>
  <c r="J247" i="8"/>
  <c r="BK130" i="8"/>
  <c r="J552" i="8"/>
  <c r="J172" i="13"/>
  <c r="BK100" i="13"/>
  <c r="BK577" i="2"/>
  <c r="BK619" i="2"/>
  <c r="BK1049" i="2"/>
  <c r="J194" i="2"/>
  <c r="BK1277" i="2"/>
  <c r="BK405" i="2"/>
  <c r="J1363" i="2"/>
  <c r="BK892" i="2"/>
  <c r="J96" i="3"/>
  <c r="BK127" i="6"/>
  <c r="BK309" i="7"/>
  <c r="J347" i="7"/>
  <c r="BK328" i="7"/>
  <c r="BK347" i="7"/>
  <c r="BK361" i="7"/>
  <c r="J475" i="7"/>
  <c r="BK197" i="8"/>
  <c r="J477" i="8"/>
  <c r="J363" i="8"/>
  <c r="BK125" i="12"/>
  <c r="J147" i="13"/>
  <c r="BK172" i="2"/>
  <c r="J433" i="2"/>
  <c r="J577" i="2"/>
  <c r="J165" i="2"/>
  <c r="BK1140" i="2"/>
  <c r="BK604" i="2"/>
  <c r="J1002" i="2"/>
  <c r="J130" i="2"/>
  <c r="J328" i="7"/>
  <c r="J378" i="7"/>
  <c r="J323" i="7"/>
  <c r="J401" i="7"/>
  <c r="BK406" i="7"/>
  <c r="BK494" i="8"/>
  <c r="J314" i="8"/>
  <c r="J290" i="8"/>
  <c r="J208" i="13"/>
  <c r="J930" i="2"/>
  <c r="J1553" i="2"/>
  <c r="J160" i="2"/>
  <c r="BK637" i="2"/>
  <c r="BK1461" i="2"/>
  <c r="J1156" i="2"/>
  <c r="J465" i="2"/>
  <c r="BK1397" i="2"/>
  <c r="BK766" i="2"/>
  <c r="J172" i="2"/>
  <c r="J90" i="6"/>
  <c r="BK193" i="7"/>
  <c r="BK120" i="7"/>
  <c r="BK489" i="7"/>
  <c r="J510" i="7"/>
  <c r="BK218" i="7"/>
  <c r="BK437" i="8"/>
  <c r="J455" i="8"/>
  <c r="BK406" i="8"/>
  <c r="J412" i="8"/>
  <c r="J275" i="8"/>
  <c r="J107" i="12"/>
  <c r="J133" i="13"/>
  <c r="J1548" i="2"/>
  <c r="J1277" i="2"/>
  <c r="J687" i="2"/>
  <c r="BK1319" i="2"/>
  <c r="J907" i="2"/>
  <c r="J296" i="8"/>
  <c r="J260" i="8"/>
  <c r="BK94" i="12"/>
  <c r="J122" i="13"/>
  <c r="J1030" i="2"/>
  <c r="BK281" i="2"/>
  <c r="BK1223" i="2"/>
  <c r="BK780" i="2"/>
  <c r="BK442" i="2"/>
  <c r="J1319" i="2"/>
  <c r="J668" i="2"/>
  <c r="F40" i="3"/>
  <c r="BC58" i="1" s="1"/>
  <c r="BK116" i="7"/>
  <c r="BK482" i="7"/>
  <c r="BK250" i="7"/>
  <c r="J424" i="7"/>
  <c r="BK443" i="7"/>
  <c r="BK393" i="7"/>
  <c r="J543" i="8"/>
  <c r="J406" i="8"/>
  <c r="BK431" i="8"/>
  <c r="J358" i="8"/>
  <c r="BK412" i="8"/>
  <c r="BK136" i="12"/>
  <c r="BK191" i="13"/>
  <c r="J955" i="2"/>
  <c r="BK623" i="2"/>
  <c r="BK955" i="2"/>
  <c r="BK140" i="2"/>
  <c r="BK799" i="2"/>
  <c r="BK126" i="2"/>
  <c r="BK745" i="2"/>
  <c r="BK1452" i="2"/>
  <c r="J1006" i="2"/>
  <c r="BK719" i="2"/>
  <c r="AS57" i="1"/>
  <c r="J447" i="7"/>
  <c r="BK518" i="7"/>
  <c r="BK314" i="7"/>
  <c r="BK132" i="7"/>
  <c r="J137" i="7"/>
  <c r="BK464" i="7"/>
  <c r="BK389" i="8"/>
  <c r="BK266" i="8"/>
  <c r="BK124" i="8"/>
  <c r="J354" i="8"/>
  <c r="BK275" i="8"/>
  <c r="BK123" i="12"/>
  <c r="J191" i="13"/>
  <c r="J1014" i="2"/>
  <c r="J623" i="2"/>
  <c r="BK1014" i="2"/>
  <c r="BK536" i="2"/>
  <c r="J1296" i="2"/>
  <c r="J805" i="2"/>
  <c r="BK134" i="2"/>
  <c r="J1407" i="2"/>
  <c r="BK972" i="2"/>
  <c r="J365" i="2"/>
  <c r="BK136" i="6"/>
  <c r="J94" i="6"/>
  <c r="J443" i="7"/>
  <c r="BK514" i="7"/>
  <c r="BK614" i="7"/>
  <c r="J586" i="7"/>
  <c r="BK209" i="7"/>
  <c r="J535" i="8"/>
  <c r="J437" i="8"/>
  <c r="BK510" i="8"/>
  <c r="J547" i="8"/>
  <c r="BK154" i="8"/>
  <c r="BK131" i="12"/>
  <c r="BK90" i="15"/>
  <c r="BK409" i="2"/>
  <c r="J473" i="8"/>
  <c r="J38" i="11"/>
  <c r="AW69" i="1" s="1"/>
  <c r="J978" i="2"/>
  <c r="BK823" i="2"/>
  <c r="J947" i="2"/>
  <c r="BK589" i="8"/>
  <c r="BK139" i="13"/>
  <c r="J987" i="2"/>
  <c r="BK219" i="2"/>
  <c r="J1068" i="2"/>
  <c r="BK568" i="8"/>
  <c r="BK117" i="12"/>
  <c r="BK907" i="2"/>
  <c r="J1087" i="2"/>
  <c r="J155" i="2"/>
  <c r="J943" i="2"/>
  <c r="J1510" i="2"/>
  <c r="BK947" i="2"/>
  <c r="J186" i="2"/>
  <c r="J125" i="6"/>
  <c r="J498" i="7"/>
  <c r="BK90" i="6"/>
  <c r="J206" i="2"/>
  <c r="J214" i="13"/>
  <c r="J442" i="2"/>
  <c r="BK414" i="2"/>
  <c r="J275" i="7"/>
  <c r="BK337" i="7"/>
  <c r="BK173" i="7"/>
  <c r="J375" i="8"/>
  <c r="BK539" i="8"/>
  <c r="J128" i="13"/>
  <c r="BK130" i="2"/>
  <c r="J435" i="7"/>
  <c r="BK231" i="7"/>
  <c r="BK477" i="8"/>
  <c r="BK216" i="8"/>
  <c r="J115" i="2"/>
  <c r="BK179" i="2"/>
  <c r="BK930" i="2"/>
  <c r="BK181" i="13"/>
  <c r="J403" i="8"/>
  <c r="BK398" i="8"/>
  <c r="F40" i="11"/>
  <c r="BC69" i="1" s="1"/>
  <c r="BK936" i="2"/>
  <c r="J302" i="8"/>
  <c r="BK208" i="13"/>
  <c r="J36" i="14"/>
  <c r="AW73" i="1" s="1"/>
  <c r="BK582" i="8"/>
  <c r="J96" i="9"/>
  <c r="J438" i="2"/>
  <c r="J1247" i="2"/>
  <c r="BK465" i="2"/>
  <c r="J1106" i="2"/>
  <c r="BK160" i="2"/>
  <c r="BK1087" i="2"/>
  <c r="BK563" i="2"/>
  <c r="BK123" i="6"/>
  <c r="BK223" i="7"/>
  <c r="J412" i="7"/>
  <c r="BK357" i="7"/>
  <c r="J286" i="7"/>
  <c r="J462" i="8"/>
  <c r="BK462" i="8"/>
  <c r="J170" i="8"/>
  <c r="J417" i="8"/>
  <c r="BK233" i="13"/>
  <c r="F39" i="15"/>
  <c r="BD74" i="1" s="1"/>
  <c r="BK608" i="2"/>
  <c r="BK1214" i="2"/>
  <c r="J473" i="2"/>
  <c r="J1471" i="2"/>
  <c r="BK773" i="2"/>
  <c r="J96" i="5"/>
  <c r="BK166" i="7"/>
  <c r="BK586" i="7"/>
  <c r="BK581" i="7"/>
  <c r="J576" i="7"/>
  <c r="BK354" i="8"/>
  <c r="BK425" i="8"/>
  <c r="BK107" i="12"/>
  <c r="J143" i="13"/>
  <c r="J723" i="2"/>
  <c r="J888" i="2"/>
  <c r="BK793" i="2"/>
  <c r="BK1419" i="2"/>
  <c r="BK733" i="2"/>
  <c r="BK120" i="2"/>
  <c r="BK966" i="2"/>
  <c r="J294" i="2"/>
  <c r="J136" i="6"/>
  <c r="BK576" i="7"/>
  <c r="J439" i="7"/>
  <c r="J303" i="7"/>
  <c r="BK539" i="7"/>
  <c r="J575" i="8"/>
  <c r="BK375" i="8"/>
  <c r="J582" i="8"/>
  <c r="BK327" i="8"/>
  <c r="J96" i="10"/>
  <c r="J185" i="13"/>
  <c r="BK805" i="2"/>
  <c r="BK903" i="2"/>
  <c r="BK1026" i="2"/>
  <c r="J1397" i="2"/>
  <c r="BK1020" i="2"/>
  <c r="BK365" i="2"/>
  <c r="J191" i="8"/>
  <c r="F39" i="11"/>
  <c r="BB69" i="1" s="1"/>
  <c r="J719" i="2"/>
  <c r="J875" i="2"/>
  <c r="J210" i="2"/>
  <c r="J1182" i="2"/>
  <c r="J604" i="2"/>
  <c r="BK1389" i="2"/>
  <c r="BK896" i="2"/>
  <c r="BK165" i="2"/>
  <c r="J1394" i="2"/>
  <c r="BK961" i="2"/>
  <c r="BK262" i="2"/>
  <c r="J117" i="6"/>
  <c r="J131" i="6"/>
  <c r="BK275" i="7"/>
  <c r="J431" i="7"/>
  <c r="J602" i="7"/>
  <c r="J614" i="7"/>
  <c r="J337" i="7"/>
  <c r="BK500" i="8"/>
  <c r="BK136" i="8"/>
  <c r="J557" i="8"/>
  <c r="BK149" i="8"/>
  <c r="F40" i="9"/>
  <c r="BC67" i="1" s="1"/>
  <c r="F38" i="14"/>
  <c r="BC73" i="1" s="1"/>
  <c r="J126" i="2"/>
  <c r="J1236" i="2"/>
  <c r="J219" i="2"/>
  <c r="BK978" i="2"/>
  <c r="BK438" i="2"/>
  <c r="BK1414" i="2"/>
  <c r="J831" i="2"/>
  <c r="J386" i="2"/>
  <c r="F39" i="5"/>
  <c r="J227" i="7"/>
  <c r="BK431" i="7"/>
  <c r="BK352" i="7"/>
  <c r="J518" i="7"/>
  <c r="J383" i="7"/>
  <c r="J464" i="7"/>
  <c r="BK254" i="8"/>
  <c r="BK489" i="8"/>
  <c r="J142" i="8"/>
  <c r="J149" i="8"/>
  <c r="J336" i="8"/>
  <c r="BK127" i="12"/>
  <c r="J203" i="13"/>
  <c r="J112" i="13"/>
  <c r="BK875" i="2"/>
  <c r="J961" i="2"/>
  <c r="BK1136" i="2"/>
  <c r="J399" i="2"/>
  <c r="BK1182" i="2"/>
  <c r="J461" i="2"/>
  <c r="J1461" i="2"/>
  <c r="BK1384" i="2"/>
  <c r="J903" i="2"/>
  <c r="F40" i="4"/>
  <c r="BC59" i="1" s="1"/>
  <c r="BK332" i="7"/>
  <c r="BK260" i="7"/>
  <c r="BK455" i="7"/>
  <c r="BK323" i="7"/>
  <c r="J489" i="7"/>
  <c r="J421" i="7"/>
  <c r="BK349" i="8"/>
  <c r="BK290" i="8"/>
  <c r="BK363" i="8"/>
  <c r="J466" i="8"/>
  <c r="J96" i="11"/>
  <c r="J131" i="12"/>
  <c r="BK158" i="13"/>
  <c r="BK461" i="2"/>
  <c r="BK133" i="12"/>
  <c r="J154" i="8"/>
  <c r="J165" i="8"/>
  <c r="BK172" i="13"/>
  <c r="J405" i="2"/>
  <c r="J198" i="2"/>
  <c r="J236" i="8"/>
  <c r="J133" i="12"/>
  <c r="J104" i="13"/>
  <c r="BK1531" i="2"/>
  <c r="AS63" i="1"/>
  <c r="BK308" i="8"/>
  <c r="J38" i="10"/>
  <c r="AW68" i="1" s="1"/>
  <c r="BK987" i="2"/>
  <c r="J1452" i="2"/>
  <c r="BK737" i="2"/>
  <c r="BK1403" i="2"/>
  <c r="J706" i="2"/>
  <c r="BK96" i="5"/>
  <c r="J92" i="6"/>
  <c r="J179" i="7"/>
  <c r="BK475" i="7"/>
  <c r="J318" i="7"/>
  <c r="BK502" i="7"/>
  <c r="BK358" i="8"/>
  <c r="J568" i="8"/>
  <c r="J425" i="8"/>
  <c r="J494" i="8"/>
  <c r="J197" i="13"/>
  <c r="BK167" i="13"/>
  <c r="BK839" i="2"/>
  <c r="J972" i="2"/>
  <c r="J1010" i="2"/>
  <c r="J1428" i="2"/>
  <c r="J827" i="2"/>
  <c r="J1498" i="2"/>
  <c r="BK817" i="2"/>
  <c r="BK202" i="2"/>
  <c r="BK131" i="6"/>
  <c r="J265" i="7"/>
  <c r="BK460" i="7"/>
  <c r="BK506" i="7"/>
  <c r="J142" i="7"/>
  <c r="J394" i="8"/>
  <c r="J94" i="12"/>
  <c r="J219" i="13"/>
  <c r="BK1553" i="2"/>
  <c r="BK433" i="2"/>
  <c r="J377" i="2"/>
  <c r="J911" i="2"/>
  <c r="BK584" i="2"/>
  <c r="J1384" i="2"/>
  <c r="J608" i="2"/>
  <c r="J1505" i="2"/>
  <c r="J1166" i="2"/>
  <c r="J531" i="2"/>
  <c r="BK187" i="7"/>
  <c r="BK281" i="7"/>
  <c r="J357" i="7"/>
  <c r="BK519" i="8"/>
  <c r="BK260" i="8"/>
  <c r="J510" i="8"/>
  <c r="F39" i="10"/>
  <c r="BB68" i="1" s="1"/>
  <c r="BK542" i="2"/>
  <c r="BK759" i="2"/>
  <c r="BK827" i="2"/>
  <c r="BK386" i="2"/>
  <c r="J766" i="2"/>
  <c r="BK575" i="8"/>
  <c r="J349" i="8"/>
  <c r="J90" i="12"/>
  <c r="BK104" i="13"/>
  <c r="J1049" i="2"/>
  <c r="BK612" i="2"/>
  <c r="J780" i="2"/>
  <c r="J134" i="2"/>
  <c r="J773" i="2"/>
  <c r="J140" i="2"/>
  <c r="J1292" i="2"/>
  <c r="BK494" i="2"/>
  <c r="BK1471" i="2"/>
  <c r="BK1198" i="2"/>
  <c r="BK786" i="2"/>
  <c r="BK115" i="2"/>
  <c r="BK133" i="6"/>
  <c r="BK96" i="6"/>
  <c r="J132" i="7"/>
  <c r="BK532" i="7"/>
  <c r="J270" i="7"/>
  <c r="J218" i="7"/>
  <c r="J621" i="7"/>
  <c r="J346" i="8"/>
  <c r="J369" i="8"/>
  <c r="J605" i="8"/>
  <c r="BK394" i="8"/>
  <c r="J139" i="12"/>
  <c r="BK214" i="13"/>
  <c r="J139" i="13"/>
  <c r="J884" i="2"/>
  <c r="BK392" i="2"/>
  <c r="J542" i="2"/>
  <c r="BK982" i="2"/>
  <c r="J409" i="2"/>
  <c r="J1252" i="2"/>
  <c r="BK518" i="2"/>
  <c r="J1491" i="2"/>
  <c r="BK1156" i="2"/>
  <c r="BK473" i="2"/>
  <c r="F41" i="4"/>
  <c r="BD59" i="1" s="1"/>
  <c r="J546" i="7"/>
  <c r="J565" i="7"/>
  <c r="BK241" i="7"/>
  <c r="BK149" i="7"/>
  <c r="J451" i="7"/>
  <c r="J116" i="7"/>
  <c r="BK369" i="8"/>
  <c r="BK319" i="8"/>
  <c r="BK403" i="8"/>
  <c r="J327" i="8"/>
  <c r="J230" i="8"/>
  <c r="J177" i="13"/>
  <c r="BK116" i="13"/>
  <c r="J701" i="2"/>
  <c r="BK831" i="2"/>
  <c r="BK879" i="2"/>
  <c r="J179" i="2"/>
  <c r="J1026" i="2"/>
  <c r="BK1510" i="2"/>
  <c r="J1287" i="2"/>
  <c r="BK469" i="2"/>
  <c r="J38" i="5"/>
  <c r="AW60" i="1" s="1"/>
  <c r="BK367" i="7"/>
  <c r="J581" i="7"/>
  <c r="J173" i="7"/>
  <c r="BK378" i="7"/>
  <c r="J594" i="8"/>
  <c r="BK455" i="8"/>
  <c r="BK230" i="8"/>
  <c r="J381" i="8"/>
  <c r="BK466" i="8"/>
  <c r="J96" i="12"/>
  <c r="J158" i="13"/>
  <c r="J655" i="2"/>
  <c r="J125" i="12"/>
  <c r="J505" i="8"/>
  <c r="J254" i="8"/>
  <c r="J136" i="12"/>
  <c r="J163" i="13"/>
  <c r="J1576" i="2"/>
  <c r="BK529" i="8"/>
  <c r="BK183" i="8"/>
  <c r="BK143" i="13"/>
  <c r="BK628" i="2"/>
  <c r="J966" i="2"/>
  <c r="BK320" i="2"/>
  <c r="J529" i="8"/>
  <c r="BK96" i="12"/>
  <c r="BK601" i="2"/>
  <c r="J595" i="2"/>
  <c r="BK728" i="2"/>
  <c r="BK1247" i="2"/>
  <c r="J469" i="2"/>
  <c r="J1223" i="2"/>
  <c r="F39" i="3"/>
  <c r="BB58" i="1" s="1"/>
  <c r="BK318" i="7"/>
  <c r="J482" i="7"/>
  <c r="BK498" i="7"/>
  <c r="BK286" i="7"/>
  <c r="J431" i="8"/>
  <c r="BK443" i="8"/>
  <c r="BK302" i="8"/>
  <c r="F41" i="11"/>
  <c r="BD69" i="1" s="1"/>
  <c r="BK1569" i="2"/>
  <c r="BK377" i="2"/>
  <c r="AS66" i="1"/>
  <c r="J1403" i="2"/>
  <c r="J682" i="2"/>
  <c r="BK1342" i="2"/>
  <c r="J733" i="2"/>
  <c r="J133" i="6"/>
  <c r="BK137" i="7"/>
  <c r="J397" i="7"/>
  <c r="J126" i="7"/>
  <c r="BK236" i="7"/>
  <c r="J539" i="8"/>
  <c r="BK385" i="8"/>
  <c r="BK303" i="7"/>
  <c r="BK682" i="2"/>
  <c r="J600" i="8"/>
  <c r="BK96" i="9"/>
  <c r="BK185" i="13"/>
  <c r="J921" i="2"/>
  <c r="T98" i="12" l="1"/>
  <c r="R98" i="6"/>
  <c r="J36" i="2"/>
  <c r="P627" i="2"/>
  <c r="BK640" i="2"/>
  <c r="J640" i="2" s="1"/>
  <c r="J80" i="2" s="1"/>
  <c r="P722" i="2"/>
  <c r="BK1029" i="2"/>
  <c r="J1029" i="2" s="1"/>
  <c r="J85" i="2" s="1"/>
  <c r="R1460" i="2"/>
  <c r="R89" i="6"/>
  <c r="R88" i="6"/>
  <c r="P131" i="7"/>
  <c r="R235" i="7"/>
  <c r="R322" i="7"/>
  <c r="T396" i="7"/>
  <c r="T553" i="7"/>
  <c r="P111" i="8"/>
  <c r="R259" i="8"/>
  <c r="R279" i="8"/>
  <c r="BK342" i="8"/>
  <c r="J342" i="8" s="1"/>
  <c r="J77" i="8" s="1"/>
  <c r="T384" i="8"/>
  <c r="P513" i="8"/>
  <c r="T546" i="8"/>
  <c r="T99" i="13"/>
  <c r="P151" i="13"/>
  <c r="T114" i="2"/>
  <c r="R627" i="2"/>
  <c r="T627" i="2"/>
  <c r="R640" i="2"/>
  <c r="BK826" i="2"/>
  <c r="J826" i="2" s="1"/>
  <c r="J82" i="2" s="1"/>
  <c r="P1029" i="2"/>
  <c r="P1460" i="2"/>
  <c r="P89" i="6"/>
  <c r="P88" i="6"/>
  <c r="AU61" i="1" s="1"/>
  <c r="R131" i="7"/>
  <c r="T280" i="7"/>
  <c r="T377" i="7"/>
  <c r="P467" i="7"/>
  <c r="P613" i="7"/>
  <c r="BK111" i="8"/>
  <c r="T259" i="8"/>
  <c r="T279" i="8"/>
  <c r="P342" i="8"/>
  <c r="P384" i="8"/>
  <c r="T567" i="8"/>
  <c r="P184" i="13"/>
  <c r="BK114" i="2"/>
  <c r="R218" i="2"/>
  <c r="P404" i="2"/>
  <c r="P432" i="2"/>
  <c r="P541" i="2"/>
  <c r="T600" i="2"/>
  <c r="P887" i="2"/>
  <c r="R1013" i="2"/>
  <c r="R1295" i="2"/>
  <c r="BK1568" i="2"/>
  <c r="J1568" i="2"/>
  <c r="J90" i="2" s="1"/>
  <c r="BK89" i="6"/>
  <c r="J89" i="6"/>
  <c r="J64" i="6" s="1"/>
  <c r="BK235" i="7"/>
  <c r="J235" i="7"/>
  <c r="J72" i="7" s="1"/>
  <c r="BK322" i="7"/>
  <c r="BK377" i="7"/>
  <c r="J377" i="7"/>
  <c r="J83" i="7" s="1"/>
  <c r="BK467" i="7"/>
  <c r="J467" i="7" s="1"/>
  <c r="J86" i="7" s="1"/>
  <c r="R613" i="7"/>
  <c r="T111" i="8"/>
  <c r="P259" i="8"/>
  <c r="P301" i="8"/>
  <c r="BK362" i="8"/>
  <c r="BK89" i="12"/>
  <c r="J89" i="12"/>
  <c r="J64" i="12"/>
  <c r="R99" i="13"/>
  <c r="R151" i="13"/>
  <c r="BK171" i="13"/>
  <c r="J171" i="13"/>
  <c r="J72" i="13"/>
  <c r="T640" i="2"/>
  <c r="T826" i="2"/>
  <c r="BK1139" i="2"/>
  <c r="J1139" i="2" s="1"/>
  <c r="J86" i="2" s="1"/>
  <c r="BK131" i="7"/>
  <c r="J131" i="7"/>
  <c r="J70" i="7" s="1"/>
  <c r="P235" i="7"/>
  <c r="P280" i="7"/>
  <c r="R377" i="7"/>
  <c r="R467" i="7"/>
  <c r="BK613" i="7"/>
  <c r="J613" i="7"/>
  <c r="J89" i="7"/>
  <c r="T159" i="8"/>
  <c r="P279" i="8"/>
  <c r="T342" i="8"/>
  <c r="R384" i="8"/>
  <c r="R567" i="8"/>
  <c r="T184" i="13"/>
  <c r="R114" i="2"/>
  <c r="P185" i="2"/>
  <c r="P178" i="2"/>
  <c r="P218" i="2"/>
  <c r="R404" i="2"/>
  <c r="R432" i="2"/>
  <c r="T541" i="2"/>
  <c r="R600" i="2"/>
  <c r="BK627" i="2"/>
  <c r="J627" i="2"/>
  <c r="J79" i="2" s="1"/>
  <c r="R722" i="2"/>
  <c r="R1139" i="2"/>
  <c r="R1427" i="2"/>
  <c r="BK222" i="7"/>
  <c r="J222" i="7" s="1"/>
  <c r="J71" i="7" s="1"/>
  <c r="R254" i="7"/>
  <c r="T302" i="7"/>
  <c r="BK434" i="7"/>
  <c r="J434" i="7"/>
  <c r="J85" i="7"/>
  <c r="P517" i="7"/>
  <c r="R111" i="8"/>
  <c r="T301" i="8"/>
  <c r="P362" i="8"/>
  <c r="BK513" i="8"/>
  <c r="J513" i="8" s="1"/>
  <c r="J83" i="8" s="1"/>
  <c r="R546" i="8"/>
  <c r="P89" i="12"/>
  <c r="P88" i="12" s="1"/>
  <c r="AU70" i="1" s="1"/>
  <c r="BK184" i="13"/>
  <c r="J184" i="13" s="1"/>
  <c r="J73" i="13" s="1"/>
  <c r="BK722" i="2"/>
  <c r="J722" i="2" s="1"/>
  <c r="J81" i="2" s="1"/>
  <c r="T1139" i="2"/>
  <c r="T1427" i="2"/>
  <c r="R222" i="7"/>
  <c r="P322" i="7"/>
  <c r="BK396" i="7"/>
  <c r="J396" i="7"/>
  <c r="J84" i="7"/>
  <c r="T467" i="7"/>
  <c r="T613" i="7"/>
  <c r="R148" i="8"/>
  <c r="P424" i="8"/>
  <c r="R513" i="8"/>
  <c r="R184" i="13"/>
  <c r="P114" i="2"/>
  <c r="BK218" i="2"/>
  <c r="J218" i="2" s="1"/>
  <c r="J70" i="2" s="1"/>
  <c r="BK404" i="2"/>
  <c r="J404" i="2"/>
  <c r="J71" i="2" s="1"/>
  <c r="BK432" i="2"/>
  <c r="J432" i="2"/>
  <c r="J74" i="2" s="1"/>
  <c r="R541" i="2"/>
  <c r="P600" i="2"/>
  <c r="R826" i="2"/>
  <c r="R1029" i="2"/>
  <c r="T1460" i="2"/>
  <c r="P254" i="7"/>
  <c r="P302" i="7"/>
  <c r="P434" i="7"/>
  <c r="R517" i="7"/>
  <c r="T148" i="8"/>
  <c r="BK279" i="8"/>
  <c r="J279" i="8" s="1"/>
  <c r="J75" i="8" s="1"/>
  <c r="R342" i="8"/>
  <c r="T362" i="8"/>
  <c r="P567" i="8"/>
  <c r="P99" i="13"/>
  <c r="T185" i="2"/>
  <c r="T178" i="2"/>
  <c r="R887" i="2"/>
  <c r="T1013" i="2"/>
  <c r="P1295" i="2"/>
  <c r="P1427" i="2"/>
  <c r="T1568" i="2"/>
  <c r="T235" i="7"/>
  <c r="BK280" i="7"/>
  <c r="J280" i="7"/>
  <c r="J76" i="7"/>
  <c r="T434" i="7"/>
  <c r="T517" i="7"/>
  <c r="BK148" i="8"/>
  <c r="J148" i="8"/>
  <c r="J70" i="8" s="1"/>
  <c r="BK259" i="8"/>
  <c r="J259" i="8" s="1"/>
  <c r="J72" i="8" s="1"/>
  <c r="R301" i="8"/>
  <c r="R362" i="8"/>
  <c r="T151" i="13"/>
  <c r="BK185" i="2"/>
  <c r="BK178" i="2" s="1"/>
  <c r="J178" i="2" s="1"/>
  <c r="J67" i="2" s="1"/>
  <c r="T218" i="2"/>
  <c r="T404" i="2"/>
  <c r="T432" i="2"/>
  <c r="BK541" i="2"/>
  <c r="J541" i="2" s="1"/>
  <c r="J75" i="2" s="1"/>
  <c r="BK600" i="2"/>
  <c r="J600" i="2" s="1"/>
  <c r="J76" i="2" s="1"/>
  <c r="P826" i="2"/>
  <c r="T1029" i="2"/>
  <c r="BK1460" i="2"/>
  <c r="J1460" i="2"/>
  <c r="J89" i="2"/>
  <c r="BK254" i="7"/>
  <c r="J254" i="7"/>
  <c r="J75" i="7" s="1"/>
  <c r="BK302" i="7"/>
  <c r="J302" i="7"/>
  <c r="J77" i="7" s="1"/>
  <c r="R396" i="7"/>
  <c r="BK553" i="7"/>
  <c r="J553" i="7" s="1"/>
  <c r="J88" i="7" s="1"/>
  <c r="P148" i="8"/>
  <c r="T424" i="8"/>
  <c r="P546" i="8"/>
  <c r="T89" i="12"/>
  <c r="T88" i="12" s="1"/>
  <c r="BK138" i="13"/>
  <c r="J138" i="13"/>
  <c r="J68" i="13" s="1"/>
  <c r="T138" i="13"/>
  <c r="T171" i="13"/>
  <c r="T170" i="13" s="1"/>
  <c r="T887" i="2"/>
  <c r="P1013" i="2"/>
  <c r="T1295" i="2"/>
  <c r="R1568" i="2"/>
  <c r="T89" i="6"/>
  <c r="T88" i="6" s="1"/>
  <c r="P222" i="7"/>
  <c r="R280" i="7"/>
  <c r="R434" i="7"/>
  <c r="BK517" i="7"/>
  <c r="J517" i="7"/>
  <c r="J87" i="7" s="1"/>
  <c r="BK159" i="8"/>
  <c r="J159" i="8" s="1"/>
  <c r="J71" i="8" s="1"/>
  <c r="R424" i="8"/>
  <c r="BK546" i="8"/>
  <c r="J546" i="8" s="1"/>
  <c r="J84" i="8" s="1"/>
  <c r="R89" i="12"/>
  <c r="R88" i="12" s="1"/>
  <c r="P640" i="2"/>
  <c r="T722" i="2"/>
  <c r="T626" i="2" s="1"/>
  <c r="P1139" i="2"/>
  <c r="T131" i="7"/>
  <c r="T254" i="7"/>
  <c r="R302" i="7"/>
  <c r="P377" i="7"/>
  <c r="P553" i="7"/>
  <c r="R159" i="8"/>
  <c r="BK301" i="8"/>
  <c r="J301" i="8" s="1"/>
  <c r="J76" i="8" s="1"/>
  <c r="BK384" i="8"/>
  <c r="J384" i="8" s="1"/>
  <c r="J81" i="8" s="1"/>
  <c r="BK567" i="8"/>
  <c r="J567" i="8"/>
  <c r="J85" i="8" s="1"/>
  <c r="BK99" i="13"/>
  <c r="J99" i="13" s="1"/>
  <c r="J65" i="13" s="1"/>
  <c r="P138" i="13"/>
  <c r="R138" i="13"/>
  <c r="R171" i="13"/>
  <c r="R170" i="13"/>
  <c r="R185" i="2"/>
  <c r="R178" i="2" s="1"/>
  <c r="BK887" i="2"/>
  <c r="J887" i="2"/>
  <c r="J83" i="2" s="1"/>
  <c r="BK1013" i="2"/>
  <c r="J1013" i="2" s="1"/>
  <c r="J84" i="2" s="1"/>
  <c r="BK1295" i="2"/>
  <c r="J1295" i="2" s="1"/>
  <c r="J87" i="2" s="1"/>
  <c r="BK1427" i="2"/>
  <c r="J1427" i="2" s="1"/>
  <c r="J88" i="2" s="1"/>
  <c r="P1568" i="2"/>
  <c r="T222" i="7"/>
  <c r="T322" i="7"/>
  <c r="T321" i="7"/>
  <c r="P396" i="7"/>
  <c r="R553" i="7"/>
  <c r="P159" i="8"/>
  <c r="BK424" i="8"/>
  <c r="J424" i="8"/>
  <c r="J82" i="8"/>
  <c r="T513" i="8"/>
  <c r="BK151" i="13"/>
  <c r="J151" i="13"/>
  <c r="J69" i="13"/>
  <c r="P171" i="13"/>
  <c r="P170" i="13"/>
  <c r="BK95" i="11"/>
  <c r="J95" i="11" s="1"/>
  <c r="J69" i="11" s="1"/>
  <c r="BK249" i="7"/>
  <c r="J249" i="7"/>
  <c r="J74" i="7"/>
  <c r="BK171" i="2"/>
  <c r="J171" i="2" s="1"/>
  <c r="J66" i="2" s="1"/>
  <c r="BK232" i="13"/>
  <c r="J232" i="13" s="1"/>
  <c r="J75" i="13" s="1"/>
  <c r="BK135" i="12"/>
  <c r="J135" i="12"/>
  <c r="J66" i="12"/>
  <c r="BK89" i="14"/>
  <c r="J89" i="14" s="1"/>
  <c r="J65" i="14" s="1"/>
  <c r="BK127" i="13"/>
  <c r="J127" i="13" s="1"/>
  <c r="J66" i="13" s="1"/>
  <c r="BK269" i="8"/>
  <c r="J269" i="8" s="1"/>
  <c r="J73" i="8" s="1"/>
  <c r="BK98" i="12"/>
  <c r="BK88" i="12" s="1"/>
  <c r="J88" i="12" s="1"/>
  <c r="J63" i="12" s="1"/>
  <c r="BK413" i="2"/>
  <c r="J413" i="2" s="1"/>
  <c r="J72" i="2" s="1"/>
  <c r="BK423" i="2"/>
  <c r="J423" i="2" s="1"/>
  <c r="J73" i="2" s="1"/>
  <c r="BK622" i="2"/>
  <c r="J622" i="2" s="1"/>
  <c r="J77" i="2" s="1"/>
  <c r="BK95" i="4"/>
  <c r="J95" i="4" s="1"/>
  <c r="J69" i="4" s="1"/>
  <c r="BK115" i="7"/>
  <c r="J115" i="7" s="1"/>
  <c r="J69" i="7" s="1"/>
  <c r="BK366" i="7"/>
  <c r="J366" i="7" s="1"/>
  <c r="J82" i="7" s="1"/>
  <c r="BK95" i="10"/>
  <c r="J95" i="10" s="1"/>
  <c r="J69" i="10" s="1"/>
  <c r="BK357" i="8"/>
  <c r="J357" i="8" s="1"/>
  <c r="J78" i="8" s="1"/>
  <c r="BK132" i="13"/>
  <c r="J132" i="13" s="1"/>
  <c r="J67" i="13" s="1"/>
  <c r="BK89" i="15"/>
  <c r="BK88" i="15" s="1"/>
  <c r="BK87" i="15" s="1"/>
  <c r="J87" i="15" s="1"/>
  <c r="J63" i="15" s="1"/>
  <c r="BK95" i="5"/>
  <c r="J95" i="5" s="1"/>
  <c r="J69" i="5" s="1"/>
  <c r="BK95" i="9"/>
  <c r="J95" i="9" s="1"/>
  <c r="J69" i="9" s="1"/>
  <c r="BK166" i="13"/>
  <c r="J166" i="13"/>
  <c r="J70" i="13" s="1"/>
  <c r="BK244" i="7"/>
  <c r="J244" i="7" s="1"/>
  <c r="J73" i="7" s="1"/>
  <c r="BK317" i="7"/>
  <c r="J317" i="7" s="1"/>
  <c r="J78" i="7" s="1"/>
  <c r="BK360" i="7"/>
  <c r="J360" i="7" s="1"/>
  <c r="J81" i="7" s="1"/>
  <c r="BK95" i="3"/>
  <c r="J95" i="3"/>
  <c r="J69" i="3" s="1"/>
  <c r="BK135" i="6"/>
  <c r="J135" i="6" s="1"/>
  <c r="J66" i="6" s="1"/>
  <c r="BK274" i="8"/>
  <c r="J274" i="8" s="1"/>
  <c r="J74" i="8" s="1"/>
  <c r="E75" i="15"/>
  <c r="J59" i="15"/>
  <c r="J83" i="15"/>
  <c r="F84" i="15"/>
  <c r="F58" i="15"/>
  <c r="J81" i="15"/>
  <c r="BE90" i="15"/>
  <c r="J35" i="15" s="1"/>
  <c r="AV74" i="1" s="1"/>
  <c r="AT74" i="1" s="1"/>
  <c r="J58" i="14"/>
  <c r="J59" i="14"/>
  <c r="F83" i="14"/>
  <c r="E50" i="14"/>
  <c r="J56" i="14"/>
  <c r="F59" i="14"/>
  <c r="BE90" i="14"/>
  <c r="BE155" i="13"/>
  <c r="BE112" i="13"/>
  <c r="BE122" i="13"/>
  <c r="BE116" i="13"/>
  <c r="J58" i="13"/>
  <c r="F94" i="13"/>
  <c r="BE128" i="13"/>
  <c r="BE143" i="13"/>
  <c r="F58" i="13"/>
  <c r="J91" i="13"/>
  <c r="BE133" i="13"/>
  <c r="E85" i="13"/>
  <c r="J94" i="13"/>
  <c r="BE104" i="13"/>
  <c r="BE108" i="13"/>
  <c r="BE177" i="13"/>
  <c r="BE233" i="13"/>
  <c r="BE185" i="13"/>
  <c r="BE208" i="13"/>
  <c r="BE219" i="13"/>
  <c r="BE158" i="13"/>
  <c r="BE163" i="13"/>
  <c r="BE167" i="13"/>
  <c r="BE197" i="13"/>
  <c r="BE100" i="13"/>
  <c r="BE139" i="13"/>
  <c r="BE147" i="13"/>
  <c r="BE152" i="13"/>
  <c r="BE172" i="13"/>
  <c r="BE181" i="13"/>
  <c r="BE191" i="13"/>
  <c r="BE203" i="13"/>
  <c r="BE214" i="13"/>
  <c r="BE225" i="13"/>
  <c r="F84" i="12"/>
  <c r="J56" i="12"/>
  <c r="E50" i="12"/>
  <c r="J85" i="12"/>
  <c r="J58" i="12"/>
  <c r="F85" i="12"/>
  <c r="BE94" i="12"/>
  <c r="BE96" i="12"/>
  <c r="BE99" i="12"/>
  <c r="BE107" i="12"/>
  <c r="BE90" i="12"/>
  <c r="BE92" i="12"/>
  <c r="BE123" i="12"/>
  <c r="BE127" i="12"/>
  <c r="BE139" i="12"/>
  <c r="BE117" i="12"/>
  <c r="BE125" i="12"/>
  <c r="BE131" i="12"/>
  <c r="BE133" i="12"/>
  <c r="BE136" i="12"/>
  <c r="F62" i="11"/>
  <c r="F90" i="11"/>
  <c r="J60" i="11"/>
  <c r="J63" i="11"/>
  <c r="J89" i="11"/>
  <c r="E52" i="11"/>
  <c r="BE96" i="11"/>
  <c r="J60" i="10"/>
  <c r="J62" i="10"/>
  <c r="J90" i="10"/>
  <c r="F62" i="10"/>
  <c r="E79" i="10"/>
  <c r="F90" i="10"/>
  <c r="BE96" i="10"/>
  <c r="J37" i="10" s="1"/>
  <c r="AV68" i="1" s="1"/>
  <c r="AT68" i="1" s="1"/>
  <c r="J362" i="8"/>
  <c r="J80" i="8"/>
  <c r="J63" i="9"/>
  <c r="E52" i="9"/>
  <c r="F63" i="9"/>
  <c r="J87" i="9"/>
  <c r="J111" i="8"/>
  <c r="J69" i="8"/>
  <c r="J89" i="9"/>
  <c r="BE96" i="9"/>
  <c r="F37" i="9" s="1"/>
  <c r="AZ67" i="1" s="1"/>
  <c r="F89" i="9"/>
  <c r="BK114" i="7"/>
  <c r="J63" i="8"/>
  <c r="BE308" i="8"/>
  <c r="BE354" i="8"/>
  <c r="BE425" i="8"/>
  <c r="BE477" i="8"/>
  <c r="F62" i="8"/>
  <c r="F106" i="8"/>
  <c r="BE142" i="8"/>
  <c r="BE314" i="8"/>
  <c r="BE346" i="8"/>
  <c r="BE358" i="8"/>
  <c r="BE369" i="8"/>
  <c r="BE403" i="8"/>
  <c r="BE417" i="8"/>
  <c r="BE449" i="8"/>
  <c r="BE500" i="8"/>
  <c r="J322" i="7"/>
  <c r="J80" i="7"/>
  <c r="E52" i="8"/>
  <c r="BE118" i="8"/>
  <c r="BE130" i="8"/>
  <c r="BE154" i="8"/>
  <c r="BE191" i="8"/>
  <c r="BE230" i="8"/>
  <c r="BE389" i="8"/>
  <c r="BE437" i="8"/>
  <c r="BE473" i="8"/>
  <c r="BE489" i="8"/>
  <c r="BE519" i="8"/>
  <c r="BE260" i="8"/>
  <c r="BE381" i="8"/>
  <c r="BE406" i="8"/>
  <c r="BE535" i="8"/>
  <c r="BE552" i="8"/>
  <c r="BE575" i="8"/>
  <c r="BE247" i="8"/>
  <c r="BE363" i="8"/>
  <c r="BE375" i="8"/>
  <c r="BE431" i="8"/>
  <c r="BE539" i="8"/>
  <c r="BE582" i="8"/>
  <c r="BE197" i="8"/>
  <c r="BE222" i="8"/>
  <c r="BE280" i="8"/>
  <c r="BE484" i="8"/>
  <c r="BE510" i="8"/>
  <c r="BE594" i="8"/>
  <c r="BE600" i="8"/>
  <c r="BE242" i="8"/>
  <c r="BE285" i="8"/>
  <c r="BE290" i="8"/>
  <c r="BE319" i="8"/>
  <c r="BE327" i="8"/>
  <c r="BE336" i="8"/>
  <c r="BE466" i="8"/>
  <c r="BE514" i="8"/>
  <c r="BE547" i="8"/>
  <c r="J60" i="8"/>
  <c r="BE112" i="8"/>
  <c r="BE170" i="8"/>
  <c r="BE254" i="8"/>
  <c r="BE266" i="8"/>
  <c r="BE343" i="8"/>
  <c r="BE394" i="8"/>
  <c r="BE543" i="8"/>
  <c r="BE557" i="8"/>
  <c r="BE589" i="8"/>
  <c r="BE612" i="8"/>
  <c r="J62" i="8"/>
  <c r="BE183" i="8"/>
  <c r="BE216" i="8"/>
  <c r="BE236" i="8"/>
  <c r="BE494" i="8"/>
  <c r="BE529" i="8"/>
  <c r="BE562" i="8"/>
  <c r="BE124" i="8"/>
  <c r="BE165" i="8"/>
  <c r="BE204" i="8"/>
  <c r="BE270" i="8"/>
  <c r="BE296" i="8"/>
  <c r="BE385" i="8"/>
  <c r="BE398" i="8"/>
  <c r="BE412" i="8"/>
  <c r="BE443" i="8"/>
  <c r="BE455" i="8"/>
  <c r="BE462" i="8"/>
  <c r="BE524" i="8"/>
  <c r="BE160" i="8"/>
  <c r="BE349" i="8"/>
  <c r="BE421" i="8"/>
  <c r="BE568" i="8"/>
  <c r="BE136" i="8"/>
  <c r="BE149" i="8"/>
  <c r="BE175" i="8"/>
  <c r="BE275" i="8"/>
  <c r="BE302" i="8"/>
  <c r="BE505" i="8"/>
  <c r="BE605" i="8"/>
  <c r="E52" i="7"/>
  <c r="F109" i="7"/>
  <c r="BE142" i="7"/>
  <c r="BE223" i="7"/>
  <c r="BE352" i="7"/>
  <c r="BE431" i="7"/>
  <c r="BE468" i="7"/>
  <c r="BE525" i="7"/>
  <c r="BE539" i="7"/>
  <c r="BE126" i="7"/>
  <c r="BE179" i="7"/>
  <c r="BE297" i="7"/>
  <c r="BE309" i="7"/>
  <c r="BE347" i="7"/>
  <c r="BE417" i="7"/>
  <c r="BE424" i="7"/>
  <c r="BE443" i="7"/>
  <c r="BE475" i="7"/>
  <c r="BE489" i="7"/>
  <c r="F63" i="7"/>
  <c r="BE120" i="7"/>
  <c r="BE132" i="7"/>
  <c r="BE187" i="7"/>
  <c r="BE193" i="7"/>
  <c r="BE260" i="7"/>
  <c r="BE464" i="7"/>
  <c r="BE506" i="7"/>
  <c r="BE586" i="7"/>
  <c r="BE621" i="7"/>
  <c r="J110" i="7"/>
  <c r="BE412" i="7"/>
  <c r="BE421" i="7"/>
  <c r="BE514" i="7"/>
  <c r="BE518" i="7"/>
  <c r="BE565" i="7"/>
  <c r="BE602" i="7"/>
  <c r="BE158" i="7"/>
  <c r="BE250" i="7"/>
  <c r="BE255" i="7"/>
  <c r="BE265" i="7"/>
  <c r="J60" i="7"/>
  <c r="BE199" i="7"/>
  <c r="BE204" i="7"/>
  <c r="BE227" i="7"/>
  <c r="BE281" i="7"/>
  <c r="BE318" i="7"/>
  <c r="BE323" i="7"/>
  <c r="BE342" i="7"/>
  <c r="BE372" i="7"/>
  <c r="BE451" i="7"/>
  <c r="BE554" i="7"/>
  <c r="BE591" i="7"/>
  <c r="BE166" i="7"/>
  <c r="BE328" i="7"/>
  <c r="BE367" i="7"/>
  <c r="BE439" i="7"/>
  <c r="BE493" i="7"/>
  <c r="BE510" i="7"/>
  <c r="BE546" i="7"/>
  <c r="BE614" i="7"/>
  <c r="BE236" i="7"/>
  <c r="BE332" i="7"/>
  <c r="BE357" i="7"/>
  <c r="BE378" i="7"/>
  <c r="BE388" i="7"/>
  <c r="BE401" i="7"/>
  <c r="BE447" i="7"/>
  <c r="BE576" i="7"/>
  <c r="BE581" i="7"/>
  <c r="J109" i="7"/>
  <c r="BE149" i="7"/>
  <c r="BE241" i="7"/>
  <c r="BE306" i="7"/>
  <c r="BE393" i="7"/>
  <c r="BE397" i="7"/>
  <c r="BE460" i="7"/>
  <c r="BE502" i="7"/>
  <c r="BE245" i="7"/>
  <c r="BE270" i="7"/>
  <c r="BE303" i="7"/>
  <c r="BE406" i="7"/>
  <c r="BE427" i="7"/>
  <c r="BE435" i="7"/>
  <c r="BE116" i="7"/>
  <c r="BE137" i="7"/>
  <c r="BE173" i="7"/>
  <c r="BE209" i="7"/>
  <c r="BE231" i="7"/>
  <c r="BE275" i="7"/>
  <c r="BE286" i="7"/>
  <c r="BE314" i="7"/>
  <c r="BE337" i="7"/>
  <c r="BE361" i="7"/>
  <c r="BE383" i="7"/>
  <c r="BE455" i="7"/>
  <c r="BE482" i="7"/>
  <c r="BE498" i="7"/>
  <c r="BE532" i="7"/>
  <c r="BE218" i="7"/>
  <c r="F58" i="6"/>
  <c r="BK94" i="5"/>
  <c r="BK93" i="5" s="1"/>
  <c r="J93" i="5" s="1"/>
  <c r="J67" i="5" s="1"/>
  <c r="E50" i="6"/>
  <c r="J59" i="6"/>
  <c r="J58" i="6"/>
  <c r="BE94" i="6"/>
  <c r="BE127" i="6"/>
  <c r="BE131" i="6"/>
  <c r="BE139" i="6"/>
  <c r="J82" i="6"/>
  <c r="BE90" i="6"/>
  <c r="BE99" i="6"/>
  <c r="F59" i="6"/>
  <c r="BE92" i="6"/>
  <c r="BE96" i="6"/>
  <c r="BE117" i="6"/>
  <c r="BE123" i="6"/>
  <c r="BE125" i="6"/>
  <c r="BE133" i="6"/>
  <c r="BE136" i="6"/>
  <c r="BE107" i="6"/>
  <c r="F62" i="5"/>
  <c r="J62" i="5"/>
  <c r="E79" i="5"/>
  <c r="J87" i="5"/>
  <c r="J63" i="5"/>
  <c r="F63" i="5"/>
  <c r="BE96" i="5"/>
  <c r="F37" i="5" s="1"/>
  <c r="AZ60" i="1" s="1"/>
  <c r="BB60" i="1"/>
  <c r="BB57" i="1" s="1"/>
  <c r="J60" i="4"/>
  <c r="E79" i="4"/>
  <c r="F89" i="4"/>
  <c r="J90" i="4"/>
  <c r="BE96" i="4"/>
  <c r="F37" i="4" s="1"/>
  <c r="AZ59" i="1" s="1"/>
  <c r="F90" i="4"/>
  <c r="J62" i="4"/>
  <c r="J114" i="2"/>
  <c r="J65" i="2" s="1"/>
  <c r="J60" i="3"/>
  <c r="F89" i="3"/>
  <c r="J62" i="3"/>
  <c r="F90" i="3"/>
  <c r="BE96" i="3"/>
  <c r="F37" i="3" s="1"/>
  <c r="AZ58" i="1" s="1"/>
  <c r="E52" i="3"/>
  <c r="E50" i="2"/>
  <c r="J58" i="2"/>
  <c r="F108" i="2"/>
  <c r="BE126" i="2"/>
  <c r="BE165" i="2"/>
  <c r="BE198" i="2"/>
  <c r="BE358" i="2"/>
  <c r="BE392" i="2"/>
  <c r="BE424" i="2"/>
  <c r="BE447" i="2"/>
  <c r="BE453" i="2"/>
  <c r="BE461" i="2"/>
  <c r="BE465" i="2"/>
  <c r="BE518" i="2"/>
  <c r="BE556" i="2"/>
  <c r="BE577" i="2"/>
  <c r="BE612" i="2"/>
  <c r="BE623" i="2"/>
  <c r="BE655" i="2"/>
  <c r="BE701" i="2"/>
  <c r="BE728" i="2"/>
  <c r="BE759" i="2"/>
  <c r="BE780" i="2"/>
  <c r="BE793" i="2"/>
  <c r="BE805" i="2"/>
  <c r="BE827" i="2"/>
  <c r="BE879" i="2"/>
  <c r="BE896" i="2"/>
  <c r="BE911" i="2"/>
  <c r="BE936" i="2"/>
  <c r="BE955" i="2"/>
  <c r="BE987" i="2"/>
  <c r="BE992" i="2"/>
  <c r="BE1136" i="2"/>
  <c r="BE1231" i="2"/>
  <c r="BE1247" i="2"/>
  <c r="BE1403" i="2"/>
  <c r="BE1428" i="2"/>
  <c r="BE1436" i="2"/>
  <c r="BE1444" i="2"/>
  <c r="BE1461" i="2"/>
  <c r="BE1471" i="2"/>
  <c r="BE1481" i="2"/>
  <c r="BE1491" i="2"/>
  <c r="BE1498" i="2"/>
  <c r="BE1505" i="2"/>
  <c r="BE1548" i="2"/>
  <c r="BE1553" i="2"/>
  <c r="BE1569" i="2"/>
  <c r="BB56" i="1"/>
  <c r="F109" i="2"/>
  <c r="BE194" i="2"/>
  <c r="BE206" i="2"/>
  <c r="BE377" i="2"/>
  <c r="BE457" i="2"/>
  <c r="BE478" i="2"/>
  <c r="BE531" i="2"/>
  <c r="BE550" i="2"/>
  <c r="BE584" i="2"/>
  <c r="BE619" i="2"/>
  <c r="BE628" i="2"/>
  <c r="BE637" i="2"/>
  <c r="BE799" i="2"/>
  <c r="BE839" i="2"/>
  <c r="BE854" i="2"/>
  <c r="BE888" i="2"/>
  <c r="BE972" i="2"/>
  <c r="BE1049" i="2"/>
  <c r="BE1106" i="2"/>
  <c r="BE1118" i="2"/>
  <c r="BE1140" i="2"/>
  <c r="BE1156" i="2"/>
  <c r="BE1198" i="2"/>
  <c r="BE1214" i="2"/>
  <c r="BE1223" i="2"/>
  <c r="BE1236" i="2"/>
  <c r="BE1261" i="2"/>
  <c r="BE1277" i="2"/>
  <c r="BE1282" i="2"/>
  <c r="BE1287" i="2"/>
  <c r="BE1292" i="2"/>
  <c r="BE1296" i="2"/>
  <c r="BE1319" i="2"/>
  <c r="BE1342" i="2"/>
  <c r="BE1363" i="2"/>
  <c r="BE1384" i="2"/>
  <c r="BE1389" i="2"/>
  <c r="BE1394" i="2"/>
  <c r="BE1397" i="2"/>
  <c r="BE1407" i="2"/>
  <c r="BE1414" i="2"/>
  <c r="BE1419" i="2"/>
  <c r="BE1424" i="2"/>
  <c r="BE1452" i="2"/>
  <c r="BE1510" i="2"/>
  <c r="BE1576" i="2"/>
  <c r="AW56" i="1"/>
  <c r="J56" i="2"/>
  <c r="J59" i="2"/>
  <c r="BE115" i="2"/>
  <c r="BE134" i="2"/>
  <c r="BE149" i="2"/>
  <c r="BE160" i="2"/>
  <c r="BE172" i="2"/>
  <c r="BE179" i="2"/>
  <c r="BE186" i="2"/>
  <c r="BE210" i="2"/>
  <c r="BE262" i="2"/>
  <c r="BE344" i="2"/>
  <c r="BE405" i="2"/>
  <c r="BE433" i="2"/>
  <c r="BE442" i="2"/>
  <c r="BE563" i="2"/>
  <c r="BE601" i="2"/>
  <c r="BE641" i="2"/>
  <c r="BE682" i="2"/>
  <c r="BE723" i="2"/>
  <c r="BE733" i="2"/>
  <c r="BE737" i="2"/>
  <c r="BE745" i="2"/>
  <c r="BE766" i="2"/>
  <c r="BE773" i="2"/>
  <c r="BE844" i="2"/>
  <c r="BE875" i="2"/>
  <c r="BE884" i="2"/>
  <c r="BE892" i="2"/>
  <c r="BE907" i="2"/>
  <c r="BE930" i="2"/>
  <c r="BE947" i="2"/>
  <c r="BE961" i="2"/>
  <c r="BE978" i="2"/>
  <c r="BE1006" i="2"/>
  <c r="BE1020" i="2"/>
  <c r="BE1112" i="2"/>
  <c r="BE1166" i="2"/>
  <c r="BE1182" i="2"/>
  <c r="BE1252" i="2"/>
  <c r="BE130" i="2"/>
  <c r="BE155" i="2"/>
  <c r="BE202" i="2"/>
  <c r="BE219" i="2"/>
  <c r="BE281" i="2"/>
  <c r="BE320" i="2"/>
  <c r="BE365" i="2"/>
  <c r="BE386" i="2"/>
  <c r="BE414" i="2"/>
  <c r="BE438" i="2"/>
  <c r="BE469" i="2"/>
  <c r="BE542" i="2"/>
  <c r="BE570" i="2"/>
  <c r="BE589" i="2"/>
  <c r="BE604" i="2"/>
  <c r="BE719" i="2"/>
  <c r="BE741" i="2"/>
  <c r="BE811" i="2"/>
  <c r="BE817" i="2"/>
  <c r="BE868" i="2"/>
  <c r="BE966" i="2"/>
  <c r="BE1002" i="2"/>
  <c r="BE1014" i="2"/>
  <c r="BE1026" i="2"/>
  <c r="BE1514" i="2"/>
  <c r="BA56" i="1"/>
  <c r="BE120" i="2"/>
  <c r="BE140" i="2"/>
  <c r="BE294" i="2"/>
  <c r="BE372" i="2"/>
  <c r="BE399" i="2"/>
  <c r="BE409" i="2"/>
  <c r="BE473" i="2"/>
  <c r="BE494" i="2"/>
  <c r="BE536" i="2"/>
  <c r="BE595" i="2"/>
  <c r="BE608" i="2"/>
  <c r="BE615" i="2"/>
  <c r="BE668" i="2"/>
  <c r="BE687" i="2"/>
  <c r="BE706" i="2"/>
  <c r="BE752" i="2"/>
  <c r="BE786" i="2"/>
  <c r="BE823" i="2"/>
  <c r="BE831" i="2"/>
  <c r="BE903" i="2"/>
  <c r="BE921" i="2"/>
  <c r="BE943" i="2"/>
  <c r="BE982" i="2"/>
  <c r="BE1010" i="2"/>
  <c r="BE1030" i="2"/>
  <c r="BE1068" i="2"/>
  <c r="BE1087" i="2"/>
  <c r="BE1531" i="2"/>
  <c r="BC56" i="1"/>
  <c r="BD56" i="1"/>
  <c r="J38" i="7"/>
  <c r="AW64" i="1" s="1"/>
  <c r="F39" i="7"/>
  <c r="BB64" i="1" s="1"/>
  <c r="F39" i="6"/>
  <c r="BD61" i="1" s="1"/>
  <c r="J36" i="6"/>
  <c r="AW61" i="1" s="1"/>
  <c r="BC66" i="1"/>
  <c r="F38" i="13"/>
  <c r="BC72" i="1" s="1"/>
  <c r="BC71" i="1" s="1"/>
  <c r="AY71" i="1" s="1"/>
  <c r="F38" i="4"/>
  <c r="BA59" i="1" s="1"/>
  <c r="F41" i="8"/>
  <c r="BD65" i="1" s="1"/>
  <c r="F35" i="14"/>
  <c r="AZ73" i="1" s="1"/>
  <c r="J36" i="13"/>
  <c r="AW72" i="1" s="1"/>
  <c r="F38" i="12"/>
  <c r="BC70" i="1" s="1"/>
  <c r="J37" i="11"/>
  <c r="AV69" i="1" s="1"/>
  <c r="AT69" i="1" s="1"/>
  <c r="F39" i="12"/>
  <c r="BD70" i="1"/>
  <c r="F38" i="7"/>
  <c r="BA64" i="1" s="1"/>
  <c r="BC57" i="1"/>
  <c r="F40" i="7"/>
  <c r="BC64" i="1" s="1"/>
  <c r="F41" i="7"/>
  <c r="BD64" i="1" s="1"/>
  <c r="AU66" i="1"/>
  <c r="F36" i="6"/>
  <c r="BA61" i="1"/>
  <c r="F38" i="3"/>
  <c r="BA58" i="1" s="1"/>
  <c r="BB66" i="1"/>
  <c r="J36" i="12"/>
  <c r="AW70" i="1" s="1"/>
  <c r="J38" i="9"/>
  <c r="AW67" i="1" s="1"/>
  <c r="F37" i="12"/>
  <c r="BB70" i="1"/>
  <c r="F38" i="5"/>
  <c r="BA60" i="1" s="1"/>
  <c r="F39" i="13"/>
  <c r="BD72" i="1"/>
  <c r="BD71" i="1" s="1"/>
  <c r="F36" i="15"/>
  <c r="BA74" i="1" s="1"/>
  <c r="F36" i="14"/>
  <c r="BA73" i="1" s="1"/>
  <c r="F37" i="13"/>
  <c r="BB72" i="1" s="1"/>
  <c r="BB71" i="1" s="1"/>
  <c r="AX71" i="1" s="1"/>
  <c r="BD66" i="1"/>
  <c r="F36" i="12"/>
  <c r="BA70" i="1"/>
  <c r="F38" i="10"/>
  <c r="BA68" i="1" s="1"/>
  <c r="F38" i="11"/>
  <c r="BA69" i="1" s="1"/>
  <c r="F36" i="13"/>
  <c r="BA72" i="1" s="1"/>
  <c r="F37" i="6"/>
  <c r="BB61" i="1"/>
  <c r="AS55" i="1"/>
  <c r="F38" i="6"/>
  <c r="BC61" i="1"/>
  <c r="F40" i="8"/>
  <c r="BC65" i="1" s="1"/>
  <c r="AU57" i="1"/>
  <c r="AS62" i="1"/>
  <c r="F39" i="8"/>
  <c r="BB65" i="1" s="1"/>
  <c r="F38" i="8"/>
  <c r="BA65" i="1"/>
  <c r="BD57" i="1"/>
  <c r="J38" i="8"/>
  <c r="AW65" i="1" s="1"/>
  <c r="BK94" i="10" l="1"/>
  <c r="J94" i="10" s="1"/>
  <c r="J68" i="10" s="1"/>
  <c r="BK94" i="11"/>
  <c r="BK93" i="11" s="1"/>
  <c r="J93" i="11" s="1"/>
  <c r="J67" i="11" s="1"/>
  <c r="J185" i="2"/>
  <c r="J69" i="2" s="1"/>
  <c r="J98" i="12"/>
  <c r="J65" i="12" s="1"/>
  <c r="BK88" i="14"/>
  <c r="J88" i="14" s="1"/>
  <c r="J64" i="14" s="1"/>
  <c r="BK321" i="7"/>
  <c r="J321" i="7" s="1"/>
  <c r="J79" i="7" s="1"/>
  <c r="BK361" i="8"/>
  <c r="J361" i="8"/>
  <c r="J79" i="8"/>
  <c r="BK110" i="8"/>
  <c r="BK109" i="8"/>
  <c r="J109" i="8" s="1"/>
  <c r="J67" i="8" s="1"/>
  <c r="P98" i="13"/>
  <c r="P97" i="13"/>
  <c r="AU72" i="1"/>
  <c r="P321" i="7"/>
  <c r="T110" i="8"/>
  <c r="BK113" i="2"/>
  <c r="T114" i="7"/>
  <c r="T113" i="7"/>
  <c r="P113" i="2"/>
  <c r="R361" i="8"/>
  <c r="P110" i="8"/>
  <c r="R321" i="7"/>
  <c r="R110" i="8"/>
  <c r="R109" i="8" s="1"/>
  <c r="P361" i="8"/>
  <c r="R626" i="2"/>
  <c r="T361" i="8"/>
  <c r="R113" i="2"/>
  <c r="R112" i="2" s="1"/>
  <c r="R114" i="7"/>
  <c r="R113" i="7"/>
  <c r="T113" i="2"/>
  <c r="T112" i="2" s="1"/>
  <c r="P626" i="2"/>
  <c r="R98" i="13"/>
  <c r="R97" i="13" s="1"/>
  <c r="T98" i="13"/>
  <c r="T97" i="13" s="1"/>
  <c r="P114" i="7"/>
  <c r="P113" i="7"/>
  <c r="AU64" i="1" s="1"/>
  <c r="BK98" i="6"/>
  <c r="J98" i="6"/>
  <c r="J65" i="6"/>
  <c r="BK94" i="9"/>
  <c r="J94" i="9" s="1"/>
  <c r="J68" i="9" s="1"/>
  <c r="BK170" i="13"/>
  <c r="J170" i="13"/>
  <c r="J71" i="13" s="1"/>
  <c r="BK626" i="2"/>
  <c r="J626" i="2" s="1"/>
  <c r="J78" i="2" s="1"/>
  <c r="BK94" i="4"/>
  <c r="J94" i="4"/>
  <c r="J68" i="4" s="1"/>
  <c r="BK231" i="13"/>
  <c r="J231" i="13" s="1"/>
  <c r="J74" i="13" s="1"/>
  <c r="BK94" i="3"/>
  <c r="J94" i="3" s="1"/>
  <c r="J68" i="3" s="1"/>
  <c r="J88" i="15"/>
  <c r="J64" i="15" s="1"/>
  <c r="J89" i="15"/>
  <c r="J65" i="15"/>
  <c r="BK98" i="13"/>
  <c r="J98" i="13"/>
  <c r="J64" i="13" s="1"/>
  <c r="BK87" i="14"/>
  <c r="J87" i="14"/>
  <c r="J63" i="14" s="1"/>
  <c r="J94" i="11"/>
  <c r="J68" i="11" s="1"/>
  <c r="BK93" i="10"/>
  <c r="J93" i="10" s="1"/>
  <c r="J67" i="10" s="1"/>
  <c r="J114" i="7"/>
  <c r="J68" i="7" s="1"/>
  <c r="J94" i="5"/>
  <c r="J68" i="5" s="1"/>
  <c r="J35" i="6"/>
  <c r="AV61" i="1" s="1"/>
  <c r="AT61" i="1" s="1"/>
  <c r="BC55" i="1"/>
  <c r="J35" i="13"/>
  <c r="AV72" i="1" s="1"/>
  <c r="AT72" i="1" s="1"/>
  <c r="BA66" i="1"/>
  <c r="AW66" i="1" s="1"/>
  <c r="F35" i="6"/>
  <c r="AZ61" i="1"/>
  <c r="F37" i="10"/>
  <c r="AZ68" i="1" s="1"/>
  <c r="AY66" i="1"/>
  <c r="J37" i="5"/>
  <c r="AV60" i="1" s="1"/>
  <c r="AT60" i="1" s="1"/>
  <c r="J32" i="12"/>
  <c r="AG70" i="1"/>
  <c r="F35" i="13"/>
  <c r="AZ72" i="1" s="1"/>
  <c r="J34" i="5"/>
  <c r="AG60" i="1" s="1"/>
  <c r="J37" i="7"/>
  <c r="AV64" i="1" s="1"/>
  <c r="AT64" i="1" s="1"/>
  <c r="BD63" i="1"/>
  <c r="F35" i="15"/>
  <c r="AZ74" i="1" s="1"/>
  <c r="AS54" i="1"/>
  <c r="F35" i="2"/>
  <c r="AZ56" i="1" s="1"/>
  <c r="AU71" i="1"/>
  <c r="J32" i="15"/>
  <c r="AG74" i="1" s="1"/>
  <c r="F37" i="11"/>
  <c r="AZ69" i="1" s="1"/>
  <c r="BA63" i="1"/>
  <c r="AW63" i="1"/>
  <c r="J35" i="2"/>
  <c r="AV56" i="1" s="1"/>
  <c r="AT56" i="1" s="1"/>
  <c r="F35" i="12"/>
  <c r="AZ70" i="1"/>
  <c r="AX57" i="1"/>
  <c r="J37" i="9"/>
  <c r="AV67" i="1" s="1"/>
  <c r="AT67" i="1" s="1"/>
  <c r="BD55" i="1"/>
  <c r="J34" i="11"/>
  <c r="AG69" i="1" s="1"/>
  <c r="AN69" i="1" s="1"/>
  <c r="J35" i="14"/>
  <c r="AV73" i="1" s="1"/>
  <c r="AT73" i="1" s="1"/>
  <c r="BB55" i="1"/>
  <c r="AZ57" i="1"/>
  <c r="AV57" i="1" s="1"/>
  <c r="BA57" i="1"/>
  <c r="J35" i="12"/>
  <c r="AV70" i="1" s="1"/>
  <c r="AT70" i="1" s="1"/>
  <c r="F37" i="7"/>
  <c r="AZ64" i="1" s="1"/>
  <c r="AY57" i="1"/>
  <c r="J37" i="4"/>
  <c r="AV59" i="1" s="1"/>
  <c r="AT59" i="1" s="1"/>
  <c r="BA71" i="1"/>
  <c r="AW71" i="1" s="1"/>
  <c r="BC63" i="1"/>
  <c r="BB63" i="1"/>
  <c r="F37" i="8"/>
  <c r="AZ65" i="1" s="1"/>
  <c r="J37" i="8"/>
  <c r="AV65" i="1" s="1"/>
  <c r="AT65" i="1" s="1"/>
  <c r="J37" i="3"/>
  <c r="AV58" i="1" s="1"/>
  <c r="AT58" i="1" s="1"/>
  <c r="AX66" i="1"/>
  <c r="BK93" i="9" l="1"/>
  <c r="J93" i="9" s="1"/>
  <c r="J67" i="9" s="1"/>
  <c r="P112" i="2"/>
  <c r="AU56" i="1"/>
  <c r="P109" i="8"/>
  <c r="AU65" i="1"/>
  <c r="T109" i="8"/>
  <c r="BK112" i="2"/>
  <c r="J112" i="2"/>
  <c r="J63" i="2"/>
  <c r="J41" i="15"/>
  <c r="BK113" i="7"/>
  <c r="J113" i="7"/>
  <c r="J67" i="7" s="1"/>
  <c r="BK97" i="13"/>
  <c r="J97" i="13"/>
  <c r="J63" i="13"/>
  <c r="BK88" i="6"/>
  <c r="J88" i="6"/>
  <c r="J63" i="6"/>
  <c r="J110" i="8"/>
  <c r="J68" i="8"/>
  <c r="BK93" i="3"/>
  <c r="J93" i="3"/>
  <c r="J34" i="3" s="1"/>
  <c r="AG58" i="1" s="1"/>
  <c r="J113" i="2"/>
  <c r="J64" i="2" s="1"/>
  <c r="BK93" i="4"/>
  <c r="J93" i="4" s="1"/>
  <c r="J67" i="4" s="1"/>
  <c r="AN70" i="1"/>
  <c r="J43" i="11"/>
  <c r="J41" i="12"/>
  <c r="AN60" i="1"/>
  <c r="J43" i="5"/>
  <c r="AN74" i="1"/>
  <c r="BB62" i="1"/>
  <c r="AX62" i="1" s="1"/>
  <c r="J34" i="10"/>
  <c r="AG68" i="1" s="1"/>
  <c r="AN68" i="1" s="1"/>
  <c r="J34" i="9"/>
  <c r="AG67" i="1"/>
  <c r="BC62" i="1"/>
  <c r="AY62" i="1"/>
  <c r="J34" i="8"/>
  <c r="AG65" i="1" s="1"/>
  <c r="AW57" i="1"/>
  <c r="AU55" i="1"/>
  <c r="AZ66" i="1"/>
  <c r="AV66" i="1" s="1"/>
  <c r="AT66" i="1" s="1"/>
  <c r="AX55" i="1"/>
  <c r="J32" i="14"/>
  <c r="AG73" i="1" s="1"/>
  <c r="BA55" i="1"/>
  <c r="AW55" i="1" s="1"/>
  <c r="AU63" i="1"/>
  <c r="AU62" i="1"/>
  <c r="BD62" i="1"/>
  <c r="BA62" i="1"/>
  <c r="AW62" i="1" s="1"/>
  <c r="AY55" i="1"/>
  <c r="AY63" i="1"/>
  <c r="AZ63" i="1"/>
  <c r="AZ71" i="1"/>
  <c r="AV71" i="1" s="1"/>
  <c r="AT71" i="1" s="1"/>
  <c r="AX63" i="1"/>
  <c r="AZ55" i="1"/>
  <c r="AV55" i="1" s="1"/>
  <c r="AT55" i="1" l="1"/>
  <c r="J43" i="8"/>
  <c r="J43" i="3"/>
  <c r="J67" i="3"/>
  <c r="J41" i="14"/>
  <c r="AN73" i="1"/>
  <c r="J43" i="10"/>
  <c r="J43" i="9"/>
  <c r="AN67" i="1"/>
  <c r="AN65" i="1"/>
  <c r="AN58" i="1"/>
  <c r="AU54" i="1"/>
  <c r="BC54" i="1"/>
  <c r="AY54" i="1" s="1"/>
  <c r="J32" i="2"/>
  <c r="AG56" i="1"/>
  <c r="J34" i="4"/>
  <c r="AG59" i="1" s="1"/>
  <c r="BD54" i="1"/>
  <c r="W33" i="1" s="1"/>
  <c r="AZ62" i="1"/>
  <c r="AV62" i="1" s="1"/>
  <c r="AT62" i="1" s="1"/>
  <c r="BA54" i="1"/>
  <c r="AW54" i="1" s="1"/>
  <c r="AK30" i="1" s="1"/>
  <c r="J32" i="13"/>
  <c r="AG72" i="1" s="1"/>
  <c r="AV63" i="1"/>
  <c r="AT63" i="1"/>
  <c r="J32" i="6"/>
  <c r="AG61" i="1" s="1"/>
  <c r="AN61" i="1" s="1"/>
  <c r="AT57" i="1"/>
  <c r="BB54" i="1"/>
  <c r="AX54" i="1" s="1"/>
  <c r="J34" i="7"/>
  <c r="AG64" i="1" s="1"/>
  <c r="AN64" i="1" s="1"/>
  <c r="AG66" i="1"/>
  <c r="J41" i="6" l="1"/>
  <c r="J41" i="2"/>
  <c r="J41" i="13"/>
  <c r="J43" i="7"/>
  <c r="J43" i="4"/>
  <c r="AN66" i="1"/>
  <c r="AN59" i="1"/>
  <c r="AN56" i="1"/>
  <c r="AN72" i="1"/>
  <c r="AG57" i="1"/>
  <c r="AG71" i="1"/>
  <c r="W32" i="1"/>
  <c r="W31" i="1"/>
  <c r="AZ54" i="1"/>
  <c r="W29" i="1" s="1"/>
  <c r="AG63" i="1"/>
  <c r="AG62" i="1"/>
  <c r="AN62" i="1" s="1"/>
  <c r="W30" i="1"/>
  <c r="AN57" i="1" l="1"/>
  <c r="AN71" i="1"/>
  <c r="AN63" i="1"/>
  <c r="AG55" i="1"/>
  <c r="AN55" i="1" s="1"/>
  <c r="AV54" i="1"/>
  <c r="AK29" i="1" s="1"/>
  <c r="AG54" i="1" l="1"/>
  <c r="AK26" i="1" s="1"/>
  <c r="AT54" i="1"/>
  <c r="AN54" i="1" l="1"/>
  <c r="AK35" i="1"/>
</calcChain>
</file>

<file path=xl/sharedStrings.xml><?xml version="1.0" encoding="utf-8"?>
<sst xmlns="http://schemas.openxmlformats.org/spreadsheetml/2006/main" count="26327" uniqueCount="2652">
  <si>
    <t>Export Komplet</t>
  </si>
  <si>
    <t>VZ</t>
  </si>
  <si>
    <t>2.0</t>
  </si>
  <si>
    <t>ZAMOK</t>
  </si>
  <si>
    <t>False</t>
  </si>
  <si>
    <t>{5bfc0cde-d302-45a6-b9b1-edb1ab036213}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</si>
  <si>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</si>
  <si>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</si>
  <si>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</si>
  <si>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</si>
  <si>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</si>
  <si>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</si>
  <si>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</si>
  <si>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</si>
  <si>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EM2021-211/op1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</si>
  <si>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</si>
  <si>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</si>
  <si>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Slezká nemocnice v Opavě p.o.- stavební úpravy pavilonu M</t>
  </si>
  <si>
    <t>KSO:</t>
  </si>
  <si>
    <t/>
  </si>
  <si>
    <t>CC-CZ:</t>
  </si>
  <si>
    <t>Místo:</t>
  </si>
  <si>
    <t>Opava, Olomoucká 470/86</t>
  </si>
  <si>
    <t>Datum:</t>
  </si>
  <si>
    <t>7. 6. 2022</t>
  </si>
  <si>
    <t>Zadavatel:</t>
  </si>
  <si>
    <t>IČ:</t>
  </si>
  <si>
    <t>SNO V Opavě p.o.</t>
  </si>
  <si>
    <t>DIČ:</t>
  </si>
  <si>
    <t>Uchazeč:</t>
  </si>
  <si>
    <t>Vyplň údaj</t>
  </si>
  <si>
    <t>Projektant:</t>
  </si>
  <si>
    <t>Ateliér EMMET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</si>
  <si>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</si>
  <si>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</si>
  <si>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</si>
  <si>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</si>
  <si>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</si>
  <si>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</si>
  <si>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</si>
  <si>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</si>
  <si>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</si>
  <si>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</si>
  <si>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</si>
  <si>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</si>
  <si>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</si>
  <si>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</si>
  <si>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</si>
  <si>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</si>
  <si>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</si>
  <si>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</si>
  <si>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</si>
  <si>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</si>
  <si>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</si>
  <si>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</si>
  <si>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</si>
  <si>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</si>
  <si>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</si>
  <si>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</si>
  <si>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</si>
  <si>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</si>
  <si>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</si>
  <si>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</si>
  <si>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</si>
  <si>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</si>
  <si>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</si>
  <si>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</si>
  <si>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</si>
  <si>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</si>
  <si>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</si>
  <si>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</si>
  <si>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</si>
  <si>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</si>
  <si>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</si>
  <si>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</si>
  <si>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I-E</t>
  </si>
  <si>
    <t>I.etapa - 3.NP</t>
  </si>
  <si>
    <t>STA</t>
  </si>
  <si>
    <t>1</t>
  </si>
  <si>
    <t>{854c71e5-76da-49ee-98df-12c2a5e225b6}</t>
  </si>
  <si>
    <t>2</t>
  </si>
  <si>
    <t>/</t>
  </si>
  <si>
    <t>ST</t>
  </si>
  <si>
    <t>3.NP - stavební část</t>
  </si>
  <si>
    <t>Soupis</t>
  </si>
  <si>
    <t>{aab30691-b315-4a55-b30b-4f56ceb4cf8f}</t>
  </si>
  <si>
    <t>TZB</t>
  </si>
  <si>
    <t>3.NP - technické zařízení budov</t>
  </si>
  <si>
    <t>{f72d1e93-7e24-42d5-b493-82faa4699fba}</t>
  </si>
  <si>
    <t>EL</t>
  </si>
  <si>
    <t>Silnoproudé elektroinstalace</t>
  </si>
  <si>
    <t>3</t>
  </si>
  <si>
    <t>{ddfc4c04-7a1b-45e0-a183-b342f3ffe828}</t>
  </si>
  <si>
    <t>VZT</t>
  </si>
  <si>
    <t>Vzduchotechnika</t>
  </si>
  <si>
    <t>{d801bb67-cc3b-4f41-956d-1f40f7fed3e3}</t>
  </si>
  <si>
    <t>ZTI</t>
  </si>
  <si>
    <t>Zdravotechnika</t>
  </si>
  <si>
    <t>{8e1ec61e-74e3-4a76-a9f0-62f84f72a860}</t>
  </si>
  <si>
    <t>VN a ON</t>
  </si>
  <si>
    <t>Vedlejší a ostatní náklady</t>
  </si>
  <si>
    <t>{3857d16e-b7f6-4708-bd87-041c5bf3609a}</t>
  </si>
  <si>
    <t>II-E</t>
  </si>
  <si>
    <t>II. etapa - 1.NP a 2.NP</t>
  </si>
  <si>
    <t>{0735b06b-835d-4156-82ec-4117c8403f70}</t>
  </si>
  <si>
    <t>Stavební část 1.NP a 2.NP</t>
  </si>
  <si>
    <t>{4d0c3cfe-2fd9-457a-b831-e9b69ac34e2c}</t>
  </si>
  <si>
    <t>ST01</t>
  </si>
  <si>
    <t>1.NP-stavební část</t>
  </si>
  <si>
    <t>{cd095344-09d7-4a6c-846a-bf7498ef83bd}</t>
  </si>
  <si>
    <t>ST02</t>
  </si>
  <si>
    <t>2.NP-stavební část</t>
  </si>
  <si>
    <t>{dc6f41bc-a65a-437a-972f-8c51cd893908}</t>
  </si>
  <si>
    <t>1.NP a 2.NP -technické zařízení budov</t>
  </si>
  <si>
    <t>{385d5445-f431-482a-a49a-a54f2a6c8371}</t>
  </si>
  <si>
    <t>Silnoproudé elektronistalace</t>
  </si>
  <si>
    <t>{e7335267-4e53-4d60-abbf-8342f84b9506}</t>
  </si>
  <si>
    <t>{a9c12250-2bea-4006-88c0-4c41e7272195}</t>
  </si>
  <si>
    <t>{04112911-477b-449f-96ea-6c44433acace}</t>
  </si>
  <si>
    <t>{32d420e0-9698-46fa-8744-96497c56256d}</t>
  </si>
  <si>
    <t>III-E</t>
  </si>
  <si>
    <t>III.etapa - VZT</t>
  </si>
  <si>
    <t>{025d6df0-cbed-4f10-a8ed-9ff1ff8bb076}</t>
  </si>
  <si>
    <t>Stavební část pro potřeby VZT</t>
  </si>
  <si>
    <t>{9b1910d0-58a1-44e6-b012-d072e01de0f6}</t>
  </si>
  <si>
    <t>{7b26c3b2-906f-4700-adb2-56399eddb168}</t>
  </si>
  <si>
    <t>Samostatné řešení VZT</t>
  </si>
  <si>
    <t>{d6f4d204-64be-4747-8b43-97215a0dd6b9}</t>
  </si>
  <si>
    <t>KRYCÍ LIST SOUPISU PRACÍ</t>
  </si>
  <si>
    <t>Objekt:</t>
  </si>
  <si>
    <t>I-E - I.etapa - 3.NP</t>
  </si>
  <si>
    <t>Soupis:</t>
  </si>
  <si>
    <t>ST - 3.NP - stavební část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</si>
  <si>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</si>
  <si>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</si>
  <si>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</si>
  <si>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</si>
  <si>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</si>
  <si>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</si>
  <si>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</si>
  <si>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</si>
  <si>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</si>
  <si>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63 - Podlahy a podlahové konstrukce</t>
  </si>
  <si>
    <t xml:space="preserve">      64 - Osazování výplní otvorů</t>
  </si>
  <si>
    <t xml:space="preserve">    61 - Úprava povrchů vnitřních</t>
  </si>
  <si>
    <t xml:space="preserve">    62 - Úprava povrchů vnějších</t>
  </si>
  <si>
    <t xml:space="preserve">    94 - Lešení a stavební výtahy</t>
  </si>
  <si>
    <t xml:space="preserve">    95 - Různé dokončovací konstrukce a práce pozemních staveb</t>
  </si>
  <si>
    <t xml:space="preserve">    97 - Prorážení otvorů a ostatní bourací práce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</si>
  <si>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</si>
  <si>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</si>
  <si>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</si>
  <si>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</si>
  <si>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</si>
  <si>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</si>
  <si>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</si>
  <si>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</si>
  <si>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</si>
  <si>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</si>
  <si>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</si>
  <si>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</si>
  <si>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</si>
  <si>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</si>
  <si>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</si>
  <si>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799 - Samostatné rozpočty prací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</si>
  <si>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</si>
  <si>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</si>
  <si>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</si>
  <si>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</si>
  <si>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</si>
  <si>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</si>
  <si>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</si>
  <si>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</si>
  <si>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</si>
  <si>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</si>
  <si>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</si>
  <si>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</si>
  <si>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</si>
  <si>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</si>
  <si>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</si>
  <si>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</si>
  <si>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</si>
  <si>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</si>
  <si>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310239211</t>
  </si>
  <si>
    <t>Zazdívka otvorů pl přes 1 do 4 m2 ve zdivu nadzákladovém cihlami pálenými na MVC</t>
  </si>
  <si>
    <t>m3</t>
  </si>
  <si>
    <t>CS ÚRS 2021 02</t>
  </si>
  <si>
    <t>4</t>
  </si>
  <si>
    <t>1358005488</t>
  </si>
  <si>
    <t>PP</t>
  </si>
  <si>
    <t>Zazdívka otvorů ve zdivu nadzákladovém cihlami pálenými plochy přes 1 m2 do 4 m2 na maltu vápenocementovou</t>
  </si>
  <si>
    <t>Online PSC</t>
  </si>
  <si>
    <t>https://podminky.urs.cz/item/CS_URS_2021_02/310239211</t>
  </si>
  <si>
    <t>VV</t>
  </si>
  <si>
    <t xml:space="preserve">" viz. půdorys 3.NP bourací práce" </t>
  </si>
  <si>
    <t>" m.č. 315 " 1,6*0,3*0,15</t>
  </si>
  <si>
    <t>311231116</t>
  </si>
  <si>
    <t>Zdivo nosné z cihel dl 290 mm P7 až 15 na MC 5 nebo MC 10</t>
  </si>
  <si>
    <t>2004114976</t>
  </si>
  <si>
    <t>Zdivo z cihel pálených nosné z cihel plných dl. 290 mm P 7 až 15, na maltu MC-5 nebo MC-10</t>
  </si>
  <si>
    <t>https://podminky.urs.cz/item/CS_URS_2021_02/311231116</t>
  </si>
  <si>
    <t xml:space="preserve">" viz. půdorys 3.NP nový stav" </t>
  </si>
  <si>
    <t xml:space="preserve">" včetně zakládací podložky" </t>
  </si>
  <si>
    <t>"doplnění zdiva po ZTI pracech" 2,1*3,5*0,5</t>
  </si>
  <si>
    <t>317142422</t>
  </si>
  <si>
    <t>Překlad nenosný pórobetonový š 100 mm v do 250 mm na tenkovrstvou maltu dl přes 1000 do 1250 mm</t>
  </si>
  <si>
    <t>kus</t>
  </si>
  <si>
    <t>-1794545933</t>
  </si>
  <si>
    <t>Překlady nenosné z pórobetonu osazené do tenkého maltového lože, výšky do 250 mm, šířky překladu 100 mm, délky překladu přes 1000 do 1250 mm</t>
  </si>
  <si>
    <t>https://podminky.urs.cz/item/CS_URS_2021_02/317142422</t>
  </si>
  <si>
    <t>" viz. půdorys 3.NP nový stav" 6</t>
  </si>
  <si>
    <t>317142442</t>
  </si>
  <si>
    <t>Překlad nenosný pórobetonový š 150 mm v do 250 mm na tenkovrstvou maltu dl přes 1000 do 1250 mm</t>
  </si>
  <si>
    <t>-1970662755</t>
  </si>
  <si>
    <t>Překlady nenosné z pórobetonu osazené do tenkého maltového lože, výšky do 250 mm, šířky překladu 150 mm, délky překladu přes 1000 do 1250 mm</t>
  </si>
  <si>
    <t>https://podminky.urs.cz/item/CS_URS_2021_02/317142442</t>
  </si>
  <si>
    <t>" viz. půdorys 3.NP nový stav" 2</t>
  </si>
  <si>
    <t>5</t>
  </si>
  <si>
    <t>317944321</t>
  </si>
  <si>
    <t>Válcované nosníky do č.12 dodatečně osazované do připravených otvorů</t>
  </si>
  <si>
    <t>t</t>
  </si>
  <si>
    <t>114620698</t>
  </si>
  <si>
    <t>Válcované nosníky dodatečně osazované do připravených otvorů bez zazdění hlav do č. 12</t>
  </si>
  <si>
    <t>https://podminky.urs.cz/item/CS_URS_2021_02/317944321</t>
  </si>
  <si>
    <t>" viz. půdorys 3.NP nový stav"</t>
  </si>
  <si>
    <t xml:space="preserve">" v ceně bude i základní nátěr prvků" </t>
  </si>
  <si>
    <t>"I č. 100" 8,34*(1,25+1,55+2,2)*1,08*0,001</t>
  </si>
  <si>
    <t>6</t>
  </si>
  <si>
    <t>342272225</t>
  </si>
  <si>
    <t>Příčka z pórobetonových hladkých tvárnic na tenkovrstvou maltu tl 100 mm</t>
  </si>
  <si>
    <t>m2</t>
  </si>
  <si>
    <t>-23508160</t>
  </si>
  <si>
    <t>Příčky z pórobetonových tvárnic hladkých na tenké maltové lože objemová hmotnost do 500 kg/m3, tloušťka příčky 100 mm</t>
  </si>
  <si>
    <t>https://podminky.urs.cz/item/CS_URS_2021_02/342272225</t>
  </si>
  <si>
    <t xml:space="preserve">" nové příčky včetně zakládací podložky" </t>
  </si>
  <si>
    <t>1,8*3,9-0,8*1,97+(1,7+1,9)*3,9-0,8*1,97+(3,68+2,85+2,44+0,1)*3,9-0,9*1,97*2</t>
  </si>
  <si>
    <t>2,195*3,9-0,9*1,97+1,2*3,9-0,9*1,97+(1,3*2+1,0+1,0)*3,9-0,7*1,97*2+3,05*3,9-0,9*1,97*2</t>
  </si>
  <si>
    <t>(1,9+0,1+0,95+0,375)*3,9</t>
  </si>
  <si>
    <t>Součet</t>
  </si>
  <si>
    <t>7</t>
  </si>
  <si>
    <t>342272245</t>
  </si>
  <si>
    <t>Příčka z pórobetonových hladkých tvárnic na tenkovrstvou maltu tl 150 mm</t>
  </si>
  <si>
    <t>2062597594</t>
  </si>
  <si>
    <t>Příčky z pórobetonových tvárnic hladkých na tenké maltové lože objemová hmotnost do 500 kg/m3, tloušťka příčky 150 mm</t>
  </si>
  <si>
    <t>https://podminky.urs.cz/item/CS_URS_2021_02/342272245</t>
  </si>
  <si>
    <t>1,7*3,9+1,625*3,9+(2,9+1,42)*3,9-0,9*1,97+1,7*3,9-0,8*2,1</t>
  </si>
  <si>
    <t>8</t>
  </si>
  <si>
    <t>342291121</t>
  </si>
  <si>
    <t>Ukotvení příček k cihelným konstrukcím plochými kotvami</t>
  </si>
  <si>
    <t>m</t>
  </si>
  <si>
    <t>1723454419</t>
  </si>
  <si>
    <t>Ukotvení příček plochými kotvami, do konstrukce cihelné</t>
  </si>
  <si>
    <t>https://podminky.urs.cz/item/CS_URS_2021_02/342291121</t>
  </si>
  <si>
    <t>"ukotvení nových příček ke stěně" 3,9*24</t>
  </si>
  <si>
    <t>9</t>
  </si>
  <si>
    <t>346244381</t>
  </si>
  <si>
    <t>Plentování jednostranné v do 200 mm válcovaných nosníků cihlami</t>
  </si>
  <si>
    <t>181115808</t>
  </si>
  <si>
    <t>Plentování ocelových válcovaných nosníků jednostranné cihlami na maltu, výška stojiny do 200 mm</t>
  </si>
  <si>
    <t>https://podminky.urs.cz/item/CS_URS_2021_02/346244381</t>
  </si>
  <si>
    <t>" m.č. 315 " (1,5*21,6*2+2,3*2)*0,3</t>
  </si>
  <si>
    <t>10</t>
  </si>
  <si>
    <t>346272256</t>
  </si>
  <si>
    <t>Přizdívka z pórobetonových tvárnic tl 150 mm</t>
  </si>
  <si>
    <t>1180675214</t>
  </si>
  <si>
    <t>Přizdívky z pórobetonových tvárnic objemová hmotnost do 500 kg/m3, na tenké maltové lože, tloušťka přizdívky 150 mm</t>
  </si>
  <si>
    <t>https://podminky.urs.cz/item/CS_URS_2021_02/346272256</t>
  </si>
  <si>
    <t>1,5*3,9+(0,9+0,9+0,9+2,15+1,265+1,8)*3,9</t>
  </si>
  <si>
    <t>Vodorovné konstrukce</t>
  </si>
  <si>
    <t>11</t>
  </si>
  <si>
    <t>411388531</t>
  </si>
  <si>
    <t>Zabetonování otvorů pl do 1 m2 ve stropech</t>
  </si>
  <si>
    <t>-1128477118</t>
  </si>
  <si>
    <t>Zabetonování otvorů ve stropech nebo v klenbách včetně lešení, bednění, odbednění a výztuže (materiál v ceně) ve stropech železobetonových, tvárnicových a prefabrikovaných</t>
  </si>
  <si>
    <t>https://podminky.urs.cz/item/CS_URS_2021_02/411388531</t>
  </si>
  <si>
    <t>"viz. půdorys 3.NP nový stav"</t>
  </si>
  <si>
    <t>"pro potřeby ZTI úprava rýh" 0,1*0,15*1</t>
  </si>
  <si>
    <t>Úpravy povrchů, podlahy a osazování výplní</t>
  </si>
  <si>
    <t>12</t>
  </si>
  <si>
    <t>631312141</t>
  </si>
  <si>
    <t>Doplnění rýh v dosavadních mazaninách betonem prostým</t>
  </si>
  <si>
    <t>-266469236</t>
  </si>
  <si>
    <t>Doplnění dosavadních mazanin prostým betonem s dodáním hmot, bez potěru, plochy jednotlivě rýh v dosavadních mazaninách</t>
  </si>
  <si>
    <t>https://podminky.urs.cz/item/CS_URS_2021_02/631312141</t>
  </si>
  <si>
    <t xml:space="preserve">"viz. půdorys 3.NP nový stav" </t>
  </si>
  <si>
    <t>" vysekání rýhy pro kanalizační potrubí  m.č. 320" 4,5*0,15*0,15</t>
  </si>
  <si>
    <t>63</t>
  </si>
  <si>
    <t>Podlahy a podlahové konstrukce</t>
  </si>
  <si>
    <t>64</t>
  </si>
  <si>
    <t>Osazování výplní otvorů</t>
  </si>
  <si>
    <t>13</t>
  </si>
  <si>
    <t>642942111</t>
  </si>
  <si>
    <t>Osazování zárubní nebo rámů dveřních kovových do 2,5 m2 na MC</t>
  </si>
  <si>
    <t>97856662</t>
  </si>
  <si>
    <t>Osazování zárubní nebo rámů kovových dveřních lisovaných nebo z úhelníků bez dveřních křídel na cementovou maltu, plochy otvoru do 2,5 m2</t>
  </si>
  <si>
    <t>https://podminky.urs.cz/item/CS_URS_2021_02/642942111</t>
  </si>
  <si>
    <t xml:space="preserve">"viz. půdorys 3.NP  nový stav" </t>
  </si>
  <si>
    <t>" 700/1970"2</t>
  </si>
  <si>
    <t>"800/1970" 2</t>
  </si>
  <si>
    <t>"900/1970" 6</t>
  </si>
  <si>
    <t>14</t>
  </si>
  <si>
    <t>M</t>
  </si>
  <si>
    <t>55331RP6</t>
  </si>
  <si>
    <t>zárubeň jednokřídlá ocelová pro zdění tl stěny 75-100mm rozměru 800/1970, 2100mm - voděodolná (úprava Pz)</t>
  </si>
  <si>
    <t>VLASTNÍ</t>
  </si>
  <si>
    <t>1170760203</t>
  </si>
  <si>
    <t xml:space="preserve">"podrobnosti viz. tabulky" </t>
  </si>
  <si>
    <t>" viz. montáž" 2</t>
  </si>
  <si>
    <t>55331483</t>
  </si>
  <si>
    <t>zárubeň jednokřídlá ocelová pro zdění tl stěny 75-100mm rozměru 900/1970, 2100mm</t>
  </si>
  <si>
    <t>1178929206</t>
  </si>
  <si>
    <t>" viz. montáž" 5</t>
  </si>
  <si>
    <t>16</t>
  </si>
  <si>
    <t>55331481</t>
  </si>
  <si>
    <t>zárubeň jednokřídlá ocelová pro zdění tl stěny 75-100mm rozměru 700/1970, 2100mm</t>
  </si>
  <si>
    <t>-895624682</t>
  </si>
  <si>
    <t>17</t>
  </si>
  <si>
    <t>55331RP16</t>
  </si>
  <si>
    <t>zárubeň jednokřídlá ocelová pro zdění tl stěny 110-150mm rozměru 900/1970, 2100mm-voděodolná (úprava Pz)</t>
  </si>
  <si>
    <t>1046288678</t>
  </si>
  <si>
    <t>" viz. montáž" 1</t>
  </si>
  <si>
    <t>18</t>
  </si>
  <si>
    <t>642944121</t>
  </si>
  <si>
    <t>Osazování ocelových zárubní dodatečné pl do 2,5 m2</t>
  </si>
  <si>
    <t>1182054020</t>
  </si>
  <si>
    <t>Osazení ocelových dveřních zárubní lisovaných nebo z úhelníků dodatečně s vybetonováním prahu, plochy do 2,5 m2</t>
  </si>
  <si>
    <t>https://podminky.urs.cz/item/CS_URS_2021_02/642944121</t>
  </si>
  <si>
    <t>61</t>
  </si>
  <si>
    <t>Úprava povrchů vnitřních</t>
  </si>
  <si>
    <t>19</t>
  </si>
  <si>
    <t>612131321</t>
  </si>
  <si>
    <t>Penetrační disperzní nátěr vnitřních stěn nanášený strojně</t>
  </si>
  <si>
    <t>-875255291</t>
  </si>
  <si>
    <t>Podkladní a spojovací vrstva vnitřních omítaných ploch penetrace disperzní nanášená strojně stěn</t>
  </si>
  <si>
    <t>https://podminky.urs.cz/item/CS_URS_2021_02/612131321</t>
  </si>
  <si>
    <t>"viz.půdorys 3.NP nový stav"</t>
  </si>
  <si>
    <t xml:space="preserve">" v místnostech s obkladem " </t>
  </si>
  <si>
    <t xml:space="preserve">"nové omítky" </t>
  </si>
  <si>
    <t>"304" 3,7*3,7-0,9*1,97*2</t>
  </si>
  <si>
    <t>"305"(2,085*2+3,44*2)*3,7-0,9*1,97</t>
  </si>
  <si>
    <t>"306a,b" 11,1*3,7-(0,7*1,97*2+0,9*1,97+0,8*2,1)+(0,8+2,1*2)*0,2</t>
  </si>
  <si>
    <t>"306c" (0,9*2+1,3*2)*3,7-0,7*1,97</t>
  </si>
  <si>
    <t>"306d" (0,9*2+1,3*2)*3,7-0,7*1,97</t>
  </si>
  <si>
    <t>"306e" (1,7*2+0,85*2)*3,7-(0,8*2,1+1,0*2,0)+(1,0*2+2,0*2)*0,4+(0,8+2,1*2)*0,2</t>
  </si>
  <si>
    <t>"307" (20,18-3,2-3,4)*3,7-(0,9*1,97*4)</t>
  </si>
  <si>
    <t>"308a,b" 10,15*3,7-(1,0*2,0+0,9*1,97*2)+(1,0*2+2,0*2)*0,4</t>
  </si>
  <si>
    <t>"308c" 7,55*3,7-(0,5*2,0+0,9*1,97)+(0,5*2+2,0*2)*0,4</t>
  </si>
  <si>
    <t>"309" 13,20*3,7-(0,5*2,0*2+0,9*1,97)</t>
  </si>
  <si>
    <t>"315a"2,2*0,6+(1,8+0,1+0,1+1,6)*3,7-0,8*1,97</t>
  </si>
  <si>
    <t>"315b" 6,9*3,7-0,8*1,97</t>
  </si>
  <si>
    <t>"chodba" 2,0*3,7</t>
  </si>
  <si>
    <t>"322a"  (0,1+1,75+0,1+1,8)*3,7-0,8*1,97</t>
  </si>
  <si>
    <t>"322b" (1,75*2+1,8*2)*3,7-0,8*1,97</t>
  </si>
  <si>
    <t>"324" (2,1+1,0)*3,7</t>
  </si>
  <si>
    <t>"329" 3,7*1,7</t>
  </si>
  <si>
    <t xml:space="preserve">"opravené stávající omítky" </t>
  </si>
  <si>
    <t>"304" 2,0*3,7*2</t>
  </si>
  <si>
    <t>"305" 2,44*0,5</t>
  </si>
  <si>
    <t>"306a,b" 1,9*0,5</t>
  </si>
  <si>
    <t>"306c" (1,3+0,9)*0,5</t>
  </si>
  <si>
    <t>"306d" 0,9*0,5</t>
  </si>
  <si>
    <t>"306e" 1,7*0,5</t>
  </si>
  <si>
    <t>"307" (3,2+3,4)*3,7</t>
  </si>
  <si>
    <t>"308a,b" 2,375*3,7-1,0*2,0</t>
  </si>
  <si>
    <t>"308c" (1,625+2,15)*0,5</t>
  </si>
  <si>
    <t>"309" 3,645*0,5+2,95*0,5</t>
  </si>
  <si>
    <t>"315a" 15,8*3,7-(0,9*1,97+1,0*2,0+1,8*1,1)+(2,8+1,1*2+1,8*2)*0,4</t>
  </si>
  <si>
    <t>"315b" (1,9+1,7)*0,5</t>
  </si>
  <si>
    <t>"chodba" 3,1*3,7-0,9*1,97</t>
  </si>
  <si>
    <t>"320" 15,9*3,7-(7,5+3,1)*0,6</t>
  </si>
  <si>
    <t>"322a" 19,0*3,7-(1,1*1,97+0,8*1,97+1,5*2,0+1,0*2,9)+(1,5+2,0*2+1,0+2,9*2)*0,4</t>
  </si>
  <si>
    <t>"322b" (1,8*2)*3,7</t>
  </si>
  <si>
    <t>"324" 5,0*3,7</t>
  </si>
  <si>
    <t>"329" 15,3*3,7-(0,9*1,97+2,5*2,0)+(2,5+2,0*2)*0,4</t>
  </si>
  <si>
    <t>20</t>
  </si>
  <si>
    <t>612142001</t>
  </si>
  <si>
    <t>Potažení vnitřních stěn sklovláknitým pletivem vtlačeným do tenkovrstvé hmoty</t>
  </si>
  <si>
    <t>174962689</t>
  </si>
  <si>
    <t>Potažení vnitřních ploch pletivem v ploše nebo pruzích, na plném podkladu sklovláknitým vtlačením do tmelu stěn</t>
  </si>
  <si>
    <t>https://podminky.urs.cz/item/CS_URS_2021_02/612142001</t>
  </si>
  <si>
    <t xml:space="preserve">"nové omítky bez obkladu" </t>
  </si>
  <si>
    <t>"304" 4,5*3,7-0,9*1,97*2</t>
  </si>
  <si>
    <t>"315a"(1,8+0,1+0,1+1,6+2,0)*3,7-0,8*1,97</t>
  </si>
  <si>
    <t>"chodba" 5,0*3,7</t>
  </si>
  <si>
    <t>"322a"  (0,1+1,75+0,1+1,8+2,0)*3,7-0,8*1,97</t>
  </si>
  <si>
    <t>"324" (2,1+1,0+2,0)*3,7</t>
  </si>
  <si>
    <t xml:space="preserve">" pro příčky z pórobetonových tvárnic" </t>
  </si>
  <si>
    <t>1,8*3,9-0,8*1,97+(1,7+1,9)*3,5-0,8*1,97+(3,68+2,85+2,44+0,1)*3,5-0,9*1,97*2</t>
  </si>
  <si>
    <t>2,195*3,5-0,9*1,97+1,2*3,5-0,9*1,97+(1,3*2+1,0+1,0)*3,5-0,7*1,97*2+3,05*3,5-0,9*1,97*2</t>
  </si>
  <si>
    <t>(1,9+0,1+0,95+0,375)*3,5</t>
  </si>
  <si>
    <t>1,7*3,5+1,625*3,5+(2,9+1,42)*3,5-0,9*1,97+1,7*3,5-0,8*2,1</t>
  </si>
  <si>
    <t>Mezisoučet</t>
  </si>
  <si>
    <t>"omítka z obou stran příčky" 114,368</t>
  </si>
  <si>
    <t>1,5*3,9+(0,9+0,9+0,9+2,15+1,265+1,8)*3,5</t>
  </si>
  <si>
    <t>612311121</t>
  </si>
  <si>
    <t>Vápenná omítka hladká jednovrstvá vnitřních stěn nanášená ručně</t>
  </si>
  <si>
    <t>-322251142</t>
  </si>
  <si>
    <t>Omítka vápenná vnitřních ploch nanášená ručně jednovrstvá hladká, tloušťky do 10 mm svislých konstrukcí stěn</t>
  </si>
  <si>
    <t>https://podminky.urs.cz/item/CS_URS_2021_02/612311121</t>
  </si>
  <si>
    <t>22</t>
  </si>
  <si>
    <t>612321141</t>
  </si>
  <si>
    <t>Vápenocementová omítka štuková dvouvrstvá vnitřních stěn nanášená ručně</t>
  </si>
  <si>
    <t>-1740845718</t>
  </si>
  <si>
    <t>Omítka vápenocementová vnitřních ploch nanášená ručně dvouvrstvá, tloušťky jádrové omítky do 10 mm a tloušťky štuku do 3 mm štuková svislých konstrukcí stěn</t>
  </si>
  <si>
    <t>https://podminky.urs.cz/item/CS_URS_2021_02/612321141</t>
  </si>
  <si>
    <t>" v místě kde navazují nové příčky na stávající zdivo bude v omítkách provedená řízená nuta pro omezení vzniku trhlin"</t>
  </si>
  <si>
    <t>"odpočet omítky na pórobetonových příčkách" -262,289</t>
  </si>
  <si>
    <t>23</t>
  </si>
  <si>
    <t>612325417</t>
  </si>
  <si>
    <t>Oprava vnitřní vápenocementové hladké omítky stěn v rozsahu plochy přes 10 do 30 %  s celoplošným přeštukováním</t>
  </si>
  <si>
    <t>-303380070</t>
  </si>
  <si>
    <t>Oprava vápenocementové omítky vnitřních ploch hladké, tloušťky do 20 mm, s celoplošným přeštukováním, tloušťky štuku 3 mm stěn, v rozsahu opravované plochy přes 10 do 30%</t>
  </si>
  <si>
    <t>https://podminky.urs.cz/item/CS_URS_2021_02/612325417</t>
  </si>
  <si>
    <t>24</t>
  </si>
  <si>
    <t>612811001</t>
  </si>
  <si>
    <t>Vnitřní tepelně izolační jednovrstvá omítka stěn tloušťky do 20 mm</t>
  </si>
  <si>
    <t>-945397146</t>
  </si>
  <si>
    <t>Omítka tepelně izolační vnitřních ploch svislých konstrukcí stěn v podlaží i na schodišti prováděná v 1 vrstvě, tloušťky do 20 mm</t>
  </si>
  <si>
    <t>https://podminky.urs.cz/item/CS_URS_2021_02/612811001</t>
  </si>
  <si>
    <t>25</t>
  </si>
  <si>
    <t>619991001</t>
  </si>
  <si>
    <t>Zakrytí podlah fólií přilepenou lepící páskou</t>
  </si>
  <si>
    <t>-993403580</t>
  </si>
  <si>
    <t>Zakrytí vnitřních ploch před znečištěním včetně pozdějšího odkrytí podlah fólií přilepenou lepící páskou</t>
  </si>
  <si>
    <t>https://podminky.urs.cz/item/CS_URS_2021_02/619991001</t>
  </si>
  <si>
    <t xml:space="preserve">"plocha 3-NP nový stav" </t>
  </si>
  <si>
    <t>5,0+5,2+1,5+1,2+1,2+1,5+15,5+4,2+2,2+3,5+9,15</t>
  </si>
  <si>
    <t>12,2+2,9+19,7+3,2+14,12+10,0*4</t>
  </si>
  <si>
    <t>26</t>
  </si>
  <si>
    <t>619991011</t>
  </si>
  <si>
    <t>Obalení konstrukcí a prvků fólií přilepenou lepící páskou</t>
  </si>
  <si>
    <t>-1075484077</t>
  </si>
  <si>
    <t>Zakrytí vnitřních ploch před znečištěním včetně pozdějšího odkrytí konstrukcí a prvků obalením fólií a přelepením páskou</t>
  </si>
  <si>
    <t>https://podminky.urs.cz/item/CS_URS_2021_02/619991011</t>
  </si>
  <si>
    <t>1,5*2,0+0,8*2,0+1,0*2,0*4+0,9*1,1*2*2+0,5*2,0*3+2,5*2,0</t>
  </si>
  <si>
    <t>1,0*2,0*2*6+20,0+60,0</t>
  </si>
  <si>
    <t>27</t>
  </si>
  <si>
    <t>619996127</t>
  </si>
  <si>
    <t>Ochrana svislých ploch obedněním z OSB desek</t>
  </si>
  <si>
    <t>-588788684</t>
  </si>
  <si>
    <t>Ochrana stavebních konstrukcí a samostatných prvků včetně pozdějšího odstranění obedněním z OSB desek svislých ploch</t>
  </si>
  <si>
    <t>https://podminky.urs.cz/item/CS_URS_2021_02/619996127</t>
  </si>
  <si>
    <t>" ochrana stávajícíh oken" 1,0*2,0*2+0,5*2,0*3</t>
  </si>
  <si>
    <t>28</t>
  </si>
  <si>
    <t>619996145</t>
  </si>
  <si>
    <t>Ochrana konstrukcí nebo samostatných prvků obalením geotextilií</t>
  </si>
  <si>
    <t>-974825112</t>
  </si>
  <si>
    <t>Ochrana stavebních konstrukcí a samostatných prvků včetně pozdějšího odstranění obalením geotextilií samostatných konstrukcí a prvků</t>
  </si>
  <si>
    <t>https://podminky.urs.cz/item/CS_URS_2021_02/619996145</t>
  </si>
  <si>
    <t>"ochrana stávajícíh podlah " 20,0+15,0+15,65</t>
  </si>
  <si>
    <t>"ochrana parapetu" 2,75*0,5+(0,5*3+1,0*2)*0,5</t>
  </si>
  <si>
    <t>" ochrana stávajícíh zárubní " (1,2+2,0*2)*0,4*4</t>
  </si>
  <si>
    <t>" okna" 1,0*2,0*2+0,5*2,0*3</t>
  </si>
  <si>
    <t>29</t>
  </si>
  <si>
    <t>619996RP7</t>
  </si>
  <si>
    <t>Ochrana stavebních konstrukcí a samostatných prvků včetně pozdějšího odstranění z dřevěných podlážek -  podlahy</t>
  </si>
  <si>
    <t>1288253709</t>
  </si>
  <si>
    <t>Ochrana stavebních konstrukcí a samostatných prvků včetně pozdějšího odstranění z dřevěných podlážek - podlahy</t>
  </si>
  <si>
    <t>30</t>
  </si>
  <si>
    <t>612325121</t>
  </si>
  <si>
    <t>Vápenocementová štuková omítka rýh ve stěnách š do 150 mm</t>
  </si>
  <si>
    <t>581457145</t>
  </si>
  <si>
    <t>Vápenocementová omítka rýh štuková ve stěnách, šířky rýhy do 150 mm</t>
  </si>
  <si>
    <t>https://podminky.urs.cz/item/CS_URS_2021_02/612325121</t>
  </si>
  <si>
    <t>"pro potřeby ZTI úprava rýh" 2,0</t>
  </si>
  <si>
    <t>"pro potřeby EL" 50*0,05+15*0,1+0,15*0,15*76</t>
  </si>
  <si>
    <t>31</t>
  </si>
  <si>
    <t>612325122</t>
  </si>
  <si>
    <t>Vápenocementová štuková omítka rýh ve stěnách š přes 150 do 300 mm</t>
  </si>
  <si>
    <t>91396404</t>
  </si>
  <si>
    <t>Vápenocementová omítka rýh štuková ve stěnách, šířky rýhy přes 150 do 300 mm</t>
  </si>
  <si>
    <t>https://podminky.urs.cz/item/CS_URS_2021_02/612325122</t>
  </si>
  <si>
    <t>"pro potřeby ZTI úprava rýh" 9,0</t>
  </si>
  <si>
    <t>62</t>
  </si>
  <si>
    <t>Úprava povrchů vnějších</t>
  </si>
  <si>
    <t>32</t>
  </si>
  <si>
    <t>622215142</t>
  </si>
  <si>
    <t>Oprava kontaktního zateplení stěn z polystyrenových desek tl přes 160 do 200 mm pl přes 0,1 do 0,25 m2</t>
  </si>
  <si>
    <t>-1558855876</t>
  </si>
  <si>
    <t>Oprava kontaktního zateplení z polystyrenových desek jednotlivých malých ploch tloušťky přes 160 do 200 mm stěn, plochy jednotlivě přes 0,1 do 0,25 m2</t>
  </si>
  <si>
    <t>https://podminky.urs.cz/item/CS_URS_2021_02/622215142</t>
  </si>
  <si>
    <t>"úprava fasády pro potřeby VZT" 7</t>
  </si>
  <si>
    <t>33</t>
  </si>
  <si>
    <t>622525203</t>
  </si>
  <si>
    <t>Oprava tenkovrstvé omítky stěn v rozsahu přes 30 do 50 %</t>
  </si>
  <si>
    <t>-955039036</t>
  </si>
  <si>
    <t>Oprava tenkovrstvé omítky vnějších ploch silikátové, akrylátové, silikonové nebo silikonsilikátové stěn, v rozsahu opravované plochy přes 30 do 50%</t>
  </si>
  <si>
    <t>https://podminky.urs.cz/item/CS_URS_2021_02/622525203</t>
  </si>
  <si>
    <t>"úprava fasády pro potřeby VZT" 1,0*7</t>
  </si>
  <si>
    <t>94</t>
  </si>
  <si>
    <t>Lešení a stavební výtahy</t>
  </si>
  <si>
    <t>34</t>
  </si>
  <si>
    <t>949101111</t>
  </si>
  <si>
    <t>Lešení pomocné pro objekty pozemních staveb s lešeňovou podlahou v do 1,9 m zatížení do 150 kg/m2</t>
  </si>
  <si>
    <t>-1577360370</t>
  </si>
  <si>
    <t>Lešení pomocné pracovní pro objekty pozemních staveb pro zatížení do 150 kg/m2, o výšce lešeňové podlahy do 1,9 m</t>
  </si>
  <si>
    <t>https://podminky.urs.cz/item/CS_URS_2021_02/949101111</t>
  </si>
  <si>
    <t xml:space="preserve">"plocha 3.NP nový stav - pro potřeby ZTI 2.NP " </t>
  </si>
  <si>
    <t>3,15*5,5+20+10,0</t>
  </si>
  <si>
    <t>12,2+2,9+19,7+3,2+14,12+5,0*3*4</t>
  </si>
  <si>
    <t>"pro potřeby opravy fasády pro VZT" 2,0*1,0*2</t>
  </si>
  <si>
    <t>95</t>
  </si>
  <si>
    <t>Různé dokončovací konstrukce a práce pozemních staveb</t>
  </si>
  <si>
    <t>35</t>
  </si>
  <si>
    <t>952901111</t>
  </si>
  <si>
    <t>Vyčištění budov bytové a občanské výstavby při výšce podlaží do 4 m</t>
  </si>
  <si>
    <t>13583983</t>
  </si>
  <si>
    <t>Vyčištění budov nebo objektů před předáním do užívání budov bytové nebo občanské výstavby, světlé výšky podlaží do 4 m</t>
  </si>
  <si>
    <t>https://podminky.urs.cz/item/CS_URS_2021_02/952901111</t>
  </si>
  <si>
    <t>97</t>
  </si>
  <si>
    <t>Prorážení otvorů a ostatní bourací práce</t>
  </si>
  <si>
    <t>36</t>
  </si>
  <si>
    <t>971033631</t>
  </si>
  <si>
    <t>Vybourání otvorů ve zdivu cihelném pl do 4 m2 na MVC nebo MV tl do 150 mm</t>
  </si>
  <si>
    <t>-409235565</t>
  </si>
  <si>
    <t>Vybourání otvorů ve zdivu základovém nebo nadzákladovém z cihel, tvárnic, příčkovek z cihel pálených na maltu vápennou nebo vápenocementovou plochy do 4 m2, tl. do 150 mm</t>
  </si>
  <si>
    <t>https://podminky.urs.cz/item/CS_URS_2021_02/971033631</t>
  </si>
  <si>
    <t xml:space="preserve">"viz. půdorys 3.NP bourací práce" </t>
  </si>
  <si>
    <t>" vybourání otvorů pro nové dveře m.č. 315" 0,95*2,0</t>
  </si>
  <si>
    <t>37</t>
  </si>
  <si>
    <t>974029164</t>
  </si>
  <si>
    <t>Vysekání rýh ve zdivu kamenném hl do 150 mm š do 150 mm</t>
  </si>
  <si>
    <t>2110764666</t>
  </si>
  <si>
    <t>Vysekání rýh ve zdivu kamenném do hl. 150 mm a šířky do 150 mm</t>
  </si>
  <si>
    <t>https://podminky.urs.cz/item/CS_URS_2021_02/974029164</t>
  </si>
  <si>
    <t>" viz. půdorys 3.NP nový stav"   1,25+1,55+2,2</t>
  </si>
  <si>
    <t>38</t>
  </si>
  <si>
    <t>974031164</t>
  </si>
  <si>
    <t>Vysekání rýh ve zdivu cihelném hl do 150 mm š do 150 mm</t>
  </si>
  <si>
    <t>950830652</t>
  </si>
  <si>
    <t>Vysekání rýh ve zdivu cihelném na maltu vápennou nebo vápenocementovou do hl. 150 mm a šířky do 150 mm</t>
  </si>
  <si>
    <t>https://podminky.urs.cz/item/CS_URS_2021_02/974031164</t>
  </si>
  <si>
    <t>" m.č. 315 " 1,6*2</t>
  </si>
  <si>
    <t>39</t>
  </si>
  <si>
    <t>975043111</t>
  </si>
  <si>
    <t>Jednořadové podchycení stropů pro osazení nosníků v do 3,5 m pro zatížení do 750 kg/m</t>
  </si>
  <si>
    <t>-1691701631</t>
  </si>
  <si>
    <t>Jednořadové podchycení stropů pro osazení nosníků dřevěnou výztuhou v. podchycení do 3,5 m, a při zatížení hmotností do 750 kg/m</t>
  </si>
  <si>
    <t>https://podminky.urs.cz/item/CS_URS_2021_02/975043111</t>
  </si>
  <si>
    <t>" podpěrná konstrukce pro stávající podhledy při bourání"</t>
  </si>
  <si>
    <t>5,7+5,2</t>
  </si>
  <si>
    <t>40</t>
  </si>
  <si>
    <t>977151111</t>
  </si>
  <si>
    <t>Jádrové vrty diamantovými korunkami do stavebních materiálů D do 35 mm</t>
  </si>
  <si>
    <t>-1309315649</t>
  </si>
  <si>
    <t>Jádrové vrty diamantovými korunkami do stavebních materiálů (železobetonu, betonu, cihel, obkladů, dlažeb, kamene) průměru do 35 mm</t>
  </si>
  <si>
    <t>https://podminky.urs.cz/item/CS_URS_2021_02/977151111</t>
  </si>
  <si>
    <t>" průvrty pro potřeby VZT ve 3.NP"  0,6*2</t>
  </si>
  <si>
    <t>41</t>
  </si>
  <si>
    <t>977151119</t>
  </si>
  <si>
    <t>Jádrové vrty diamantovými korunkami do stavebních materiálů D přes 100 do 110 mm</t>
  </si>
  <si>
    <t>1087848540</t>
  </si>
  <si>
    <t>Jádrové vrty diamantovými korunkami do stavebních materiálů (železobetonu, betonu, cihel, obkladů, dlažeb, kamene) průměru přes 100 do 110 mm</t>
  </si>
  <si>
    <t>https://podminky.urs.cz/item/CS_URS_2021_02/977151119</t>
  </si>
  <si>
    <t>" průvrty pro potřeby VZT ve 3.NP"  0,15*4+0,6*2+0,15*2</t>
  </si>
  <si>
    <t>42</t>
  </si>
  <si>
    <t>977151121</t>
  </si>
  <si>
    <t>Jádrové vrty diamantovými korunkami do stavebních materiálů D přes 110 do 120 mm</t>
  </si>
  <si>
    <t>872673021</t>
  </si>
  <si>
    <t>Jádrové vrty diamantovými korunkami do stavebních materiálů (železobetonu, betonu, cihel, obkladů, dlažeb, kamene) průměru přes 110 do 120 mm</t>
  </si>
  <si>
    <t>https://podminky.urs.cz/item/CS_URS_2021_02/977151121</t>
  </si>
  <si>
    <t>" průvrty pro potřeby VZT ve 3.NP"  0,15*2</t>
  </si>
  <si>
    <t>43</t>
  </si>
  <si>
    <t>977151123</t>
  </si>
  <si>
    <t>Jádrové vrty diamantovými korunkami do stavebních materiálů D přes 130 do 150 mm</t>
  </si>
  <si>
    <t>-900517491</t>
  </si>
  <si>
    <t>Jádrové vrty diamantovými korunkami do stavebních materiálů (železobetonu, betonu, cihel, obkladů, dlažeb, kamene) průměru přes 130 do 150 mm</t>
  </si>
  <si>
    <t>https://podminky.urs.cz/item/CS_URS_2021_02/977151123</t>
  </si>
  <si>
    <t>" průvrty pro potřeby VZT ve 3.NP"  0,6*2+0,15*2</t>
  </si>
  <si>
    <t>44</t>
  </si>
  <si>
    <t>977151126</t>
  </si>
  <si>
    <t>Jádrové vrty diamantovými korunkami do stavebních materiálů D přes 200 do 225 mm</t>
  </si>
  <si>
    <t>-1465092474</t>
  </si>
  <si>
    <t>Jádrové vrty diamantovými korunkami do stavebních materiálů (železobetonu, betonu, cihel, obkladů, dlažeb, kamene) průměru přes 200 do 225 mm</t>
  </si>
  <si>
    <t>https://podminky.urs.cz/item/CS_URS_2021_02/977151126</t>
  </si>
  <si>
    <t>" průvrty pro potřeby VZT ve 3.NP"  0,6*1+0,15*8</t>
  </si>
  <si>
    <t>45</t>
  </si>
  <si>
    <t>977151226</t>
  </si>
  <si>
    <t>Jádrové vrty dovrchní diamantovými korunkami do stavebních materiálů D přes 200 do 225 mm</t>
  </si>
  <si>
    <t>-613568640</t>
  </si>
  <si>
    <t>Jádrové vrty diamantovými korunkami do stavebních materiálů (železobetonu, betonu, cihel, obkladů, dlažeb, kamene) dovrchní (směrem vzhůru), průměru přes 200 do 225 mm</t>
  </si>
  <si>
    <t>https://podminky.urs.cz/item/CS_URS_2021_02/977151226</t>
  </si>
  <si>
    <t>"pro potřeby ZTI do 2.NP" 0,4</t>
  </si>
  <si>
    <t>46</t>
  </si>
  <si>
    <t>978013191</t>
  </si>
  <si>
    <t>Otlučení (osekání) vnitřní vápenné nebo vápenocementové omítky stěn v rozsahu přes 50 do 100 %</t>
  </si>
  <si>
    <t>2030373754</t>
  </si>
  <si>
    <t>Otlučení vápenných nebo vápenocementových omítek vnitřních ploch stěn s vyškrabáním spar, s očištěním zdiva, v rozsahu přes 50 do 100 %</t>
  </si>
  <si>
    <t>https://podminky.urs.cz/item/CS_URS_2021_02/978013191</t>
  </si>
  <si>
    <t xml:space="preserve">"odsekání stávající omítky pod nový obklad" </t>
  </si>
  <si>
    <t>"m.č. 329" 3,7*1,6</t>
  </si>
  <si>
    <t>"304" 4,29*3,2</t>
  </si>
  <si>
    <t>"305" 1,8*3,2</t>
  </si>
  <si>
    <t>"306" 3,2*3,0+1,7*3,2-1,0*2,0+(1,0*2+2,0*2)*0,4</t>
  </si>
  <si>
    <t>"307" 5,15*3,2-0,5*2,0+(0,5*2+2,0*2)*0,4</t>
  </si>
  <si>
    <t>"308" 2,5*3,2-1,0*2,0+(1,0*2+2,0*2)*0,4</t>
  </si>
  <si>
    <t>"309" 5,2*3,2-(0,5*2,0*2)+(0,5*2+2,0*2)*0,4*2</t>
  </si>
  <si>
    <t>"315"3,54*3,7</t>
  </si>
  <si>
    <t>"322"3,7*3,7</t>
  </si>
  <si>
    <t>"329"3,8*3,7</t>
  </si>
  <si>
    <t>47</t>
  </si>
  <si>
    <t>978035117</t>
  </si>
  <si>
    <t>Odstranění tenkovrstvé omítky tl do 2 mm obroušením v rozsahu přes 50 do 100 %</t>
  </si>
  <si>
    <t>-1552208768</t>
  </si>
  <si>
    <t>Odstranění tenkovrstvých omítek nebo štuku tloušťky do 2 mm obroušením, rozsahu přes 50 do 100%</t>
  </si>
  <si>
    <t>https://podminky.urs.cz/item/CS_URS_2021_02/978035117</t>
  </si>
  <si>
    <t>48</t>
  </si>
  <si>
    <t>978059541</t>
  </si>
  <si>
    <t>Odsekání a odebrání obkladů stěn z vnitřních obkládaček plochy přes 1 m2</t>
  </si>
  <si>
    <t>20933003</t>
  </si>
  <si>
    <t>Odsekání obkladů stěn včetně otlučení podkladní omítky až na zdivo z obkládaček vnitřních, z jakýchkoliv materiálů, plochy přes 1 m2</t>
  </si>
  <si>
    <t>https://podminky.urs.cz/item/CS_URS_2021_02/978059541</t>
  </si>
  <si>
    <t xml:space="preserve">"odsekání stávajícího obkladu" </t>
  </si>
  <si>
    <t>"m.č. 322" 3,3*1,5</t>
  </si>
  <si>
    <t>"m.č. 315" 3,3*1,6</t>
  </si>
  <si>
    <t>" m.č.306" 5,5*2,05-(1,0*1,1)+(1,0+1,1*2)*0,4</t>
  </si>
  <si>
    <t>"m.č. 307" 6,3*2,05</t>
  </si>
  <si>
    <t>"m.č. 308"(2,55+1,4)*2,05-(1,0+1,1)+(1,0+1,1*2)*0,4</t>
  </si>
  <si>
    <t>"m.č. 309"5,2*2,05-0,5*1,1*2+(0,5+1,1*2)*0,4*2</t>
  </si>
  <si>
    <t>"m.č. 329" (0,6+2,49+1,14)*0,6</t>
  </si>
  <si>
    <t>49</t>
  </si>
  <si>
    <t>974042553</t>
  </si>
  <si>
    <t>Vysekání rýh v dlažbě betonové nebo jiné monolitické hl do 100 mm š do 100 mm</t>
  </si>
  <si>
    <t>102641636</t>
  </si>
  <si>
    <t>Vysekání rýh v betonové nebo jiné monolitické dlažbě s betonovým podkladem do hl. 100 mm a šířky do 100 mm</t>
  </si>
  <si>
    <t>https://podminky.urs.cz/item/CS_URS_2021_02/974042553</t>
  </si>
  <si>
    <t>" vysekání rýhy pro kanalizační potrubí  m.č. 320" 4,5</t>
  </si>
  <si>
    <t>50</t>
  </si>
  <si>
    <t>977312113</t>
  </si>
  <si>
    <t>Řezání stávajících betonových mazanin vyztužených hl do 150 mm</t>
  </si>
  <si>
    <t>729233939</t>
  </si>
  <si>
    <t>Řezání stávajících betonových mazanin s vyztužením hloubky přes 100 do 150 mm</t>
  </si>
  <si>
    <t>https://podminky.urs.cz/item/CS_URS_2021_02/977312113</t>
  </si>
  <si>
    <t>" vysekání rýhy pro kanalizační potrubí  m.č. 320" 4,5*2</t>
  </si>
  <si>
    <t>96</t>
  </si>
  <si>
    <t>Bourání konstrukcí</t>
  </si>
  <si>
    <t>51</t>
  </si>
  <si>
    <t>962031133</t>
  </si>
  <si>
    <t>Bourání příček z cihel pálených na MVC tl do 150 mm</t>
  </si>
  <si>
    <t>-1928810823</t>
  </si>
  <si>
    <t>Bourání příček z cihel, tvárnic nebo příčkovek z cihel pálených, plných nebo dutých na maltu vápennou nebo vápenocementovou, tl. do 150 mm</t>
  </si>
  <si>
    <t>https://podminky.urs.cz/item/CS_URS_2021_02/962031133</t>
  </si>
  <si>
    <t>"m.č. 304-309" (3,685+1,71+1,06)*3,9-0,8*1,97*2</t>
  </si>
  <si>
    <t>(5,945+1,15)*3,9-(0,8*1,97+0,7*1,97)</t>
  </si>
  <si>
    <t>(1,25*2+1,65)*3,9+1,1*3,9</t>
  </si>
  <si>
    <t>52</t>
  </si>
  <si>
    <t>962032231</t>
  </si>
  <si>
    <t>Bourání zdiva z cihel pálených nebo vápenopískových na MV nebo MVC přes 1 m3</t>
  </si>
  <si>
    <t>104156421</t>
  </si>
  <si>
    <t>Bourání zdiva nadzákladového z cihel nebo tvárnic z cihel pálených nebo vápenopískových, na maltu vápennou nebo vápenocementovou, objemu přes 1 m3</t>
  </si>
  <si>
    <t>https://podminky.urs.cz/item/CS_URS_2021_02/962032231</t>
  </si>
  <si>
    <t>"m.č. 304-309" (2,88+0,335)*0,2*3,9</t>
  </si>
  <si>
    <t>53</t>
  </si>
  <si>
    <t>964011211</t>
  </si>
  <si>
    <t>Vybourání ŽB překladů prefabrikovaných dl do 3 m hmotnosti do 50 kg/m</t>
  </si>
  <si>
    <t>1226111576</t>
  </si>
  <si>
    <t>Vybourání železobetonových prefabrikovaných překladů uložených ve zdivu, délky do 3 m, hmotnosti do 50 kg/m</t>
  </si>
  <si>
    <t>https://podminky.urs.cz/item/CS_URS_2021_02/964011211</t>
  </si>
  <si>
    <t>" m.č. 315 " 1,25*0,25*0,15</t>
  </si>
  <si>
    <t>"m.č. 304-309" 1,25*0,25*0,15</t>
  </si>
  <si>
    <t>54</t>
  </si>
  <si>
    <t>964072221</t>
  </si>
  <si>
    <t>Vybourání válcovaných nosníků ze zdiva smíšeného dl do 4 m hmotnosti do 20 kg/m</t>
  </si>
  <si>
    <t>1970823346</t>
  </si>
  <si>
    <t>Vybourání válcovaných nosníků uložených ve zdivu smíšeném nebo kamenném délky do 4 m, hmotnosti do 20 kg/m</t>
  </si>
  <si>
    <t>https://podminky.urs.cz/item/CS_URS_2021_02/964072221</t>
  </si>
  <si>
    <t>" vybourání nosníku m.č. 315 předpoklad I č120" 11,1*1,5*0,001</t>
  </si>
  <si>
    <t>"m.č. 304-309" 11,1*1,5*4*0,001</t>
  </si>
  <si>
    <t>55</t>
  </si>
  <si>
    <t>965043341</t>
  </si>
  <si>
    <t>Bourání podkladů pod dlažby betonových s potěrem nebo teracem tl do 100 mm pl přes 4 m2</t>
  </si>
  <si>
    <t>-1842172854</t>
  </si>
  <si>
    <t>Bourání mazanin betonových s potěrem nebo teracem tl. do 100 mm, plochy přes 4 m2</t>
  </si>
  <si>
    <t>https://podminky.urs.cz/item/CS_URS_2021_02/965043341</t>
  </si>
  <si>
    <t>"podkladní vrstvy stávajícího PVC" 4,1*(0,003+0,015)</t>
  </si>
  <si>
    <t>"keramická dlažba m.č. 306-309" (6,46+10,4+7,32+5,41)*(0,003+0,015)</t>
  </si>
  <si>
    <t>56</t>
  </si>
  <si>
    <t>965049111</t>
  </si>
  <si>
    <t>Příplatek k bourání betonových mazanin za bourání mazanin se svařovanou sítí tl do 100 mm</t>
  </si>
  <si>
    <t>961744117</t>
  </si>
  <si>
    <t>Bourání mazanin Příplatek k cenám za bourání mazanin betonových se svařovanou sítí, tl. do 100 mm</t>
  </si>
  <si>
    <t>https://podminky.urs.cz/item/CS_URS_2021_02/965049111</t>
  </si>
  <si>
    <t>57</t>
  </si>
  <si>
    <t>965081213</t>
  </si>
  <si>
    <t>Bourání podlah z dlaždic keramických nebo xylolitových tl do 10 mm plochy přes 1 m2</t>
  </si>
  <si>
    <t>-913596973</t>
  </si>
  <si>
    <t>Bourání podlah z dlaždic bez podkladního lože nebo mazaniny, s jakoukoliv výplní spár keramických nebo xylolitových tl. do 10 mm, plochy přes 1 m2</t>
  </si>
  <si>
    <t>https://podminky.urs.cz/item/CS_URS_2021_02/965081213</t>
  </si>
  <si>
    <t>"keramická dlažba m.č. 306-309" 6,46+10,4+7,32+5,41</t>
  </si>
  <si>
    <t>58</t>
  </si>
  <si>
    <t>967031132</t>
  </si>
  <si>
    <t>Přisekání rovných ostění v cihelném zdivu na MV nebo MVC</t>
  </si>
  <si>
    <t>-723707804</t>
  </si>
  <si>
    <t>Přisekání (špicování) plošné nebo rovných ostění zdiva z cihel pálených rovných ostění, bez odstupu, po hrubém vybourání otvorů, na maltu vápennou nebo vápenocementovou</t>
  </si>
  <si>
    <t>https://podminky.urs.cz/item/CS_URS_2021_02/967031132</t>
  </si>
  <si>
    <t xml:space="preserve">" m.č. 315" </t>
  </si>
  <si>
    <t>" přisekání ostvoru po vybourání" (1,0+2,0*2)*0,15</t>
  </si>
  <si>
    <t>59</t>
  </si>
  <si>
    <t>968072455</t>
  </si>
  <si>
    <t>Vybourání kovových dveřních zárubní pl do 2 m2</t>
  </si>
  <si>
    <t>-275487219</t>
  </si>
  <si>
    <t>Vybourání kovových rámů oken s křídly, dveřních zárubní, vrat, stěn, ostění nebo obkladů dveřních zárubní, plochy do 2 m2</t>
  </si>
  <si>
    <t>https://podminky.urs.cz/item/CS_URS_2021_02/968072455</t>
  </si>
  <si>
    <t>"vybourání stávajících ocelových zárubní" 0,9*1,97+0,8*1,97*3+0,7*1,97*2</t>
  </si>
  <si>
    <t>997</t>
  </si>
  <si>
    <t>Přesun sutě</t>
  </si>
  <si>
    <t>60</t>
  </si>
  <si>
    <t>997013211</t>
  </si>
  <si>
    <t>Vnitrostaveništní doprava suti a vybouraných hmot pro budovy v do 6 m ručně</t>
  </si>
  <si>
    <t>354871075</t>
  </si>
  <si>
    <t>Vnitrostaveništní doprava suti a vybouraných hmot vodorovně do 50 m svisle ručně pro budovy a haly výšky do 6 m</t>
  </si>
  <si>
    <t>https://podminky.urs.cz/item/CS_URS_2021_02/997013211</t>
  </si>
  <si>
    <t>997013312</t>
  </si>
  <si>
    <t>Montáž a demontáž shozu suti v přes 10 do 20 m</t>
  </si>
  <si>
    <t>1700011947</t>
  </si>
  <si>
    <t>Doprava suti shozem montáž a demontáž shozu výšky přes 10 do 20 m</t>
  </si>
  <si>
    <t>https://podminky.urs.cz/item/CS_URS_2021_02/997013312</t>
  </si>
  <si>
    <t>"pro potřeby 3.NP" 12,0*2</t>
  </si>
  <si>
    <t>997013322</t>
  </si>
  <si>
    <t>Příplatek k shozu suti v přes 10 do 20 m za první a ZKD den použití</t>
  </si>
  <si>
    <t>-335787605</t>
  </si>
  <si>
    <t>Doprava suti shozem montáž a demontáž shozu výšky Příplatek za první a každý další den použití shozu k ceně -3312</t>
  </si>
  <si>
    <t>https://podminky.urs.cz/item/CS_URS_2021_02/997013322</t>
  </si>
  <si>
    <t>"pro potřeby 3.NP" 12,0*30*2</t>
  </si>
  <si>
    <t>997013501</t>
  </si>
  <si>
    <t>Odvoz suti a vybouraných hmot na skládku nebo meziskládku do 1 km se složením</t>
  </si>
  <si>
    <t>-209759974</t>
  </si>
  <si>
    <t>Odvoz suti a vybouraných hmot na skládku nebo meziskládku se složením, na vzdálenost do 1 km</t>
  </si>
  <si>
    <t>https://podminky.urs.cz/item/CS_URS_2021_02/997013501</t>
  </si>
  <si>
    <t>997013509</t>
  </si>
  <si>
    <t>Příplatek k odvozu suti a vybouraných hmot na skládku ZKD 1 km přes 1 km</t>
  </si>
  <si>
    <t>690433409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</si>
  <si>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</si>
  <si>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</si>
  <si>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"předpoklad skládka nebo zařízení pro nakládání s odpady do 19 km" 19*42,750</t>
  </si>
  <si>
    <t>65</t>
  </si>
  <si>
    <t>997013631</t>
  </si>
  <si>
    <t>Poplatek za uložení na skládce (skládkovné) stavebního odpadu směsného kód odpadu 17 09 04</t>
  </si>
  <si>
    <t>446671910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</si>
  <si>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</si>
  <si>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</si>
  <si>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998</t>
  </si>
  <si>
    <t>Přesun hmot</t>
  </si>
  <si>
    <t>66</t>
  </si>
  <si>
    <t>998018003</t>
  </si>
  <si>
    <t>Přesun hmot ruční pro budovy v přes 12 do 24 m</t>
  </si>
  <si>
    <t>418432859</t>
  </si>
  <si>
    <t>Přesun hmot pro budovy občanské výstavby, bydlení, výrobu a služby ruční - bez užití mechanizace vodorovná dopravní vzdálenost do 100 m pro budovy s jakoukoliv nosnou konstrukcí výšky přes 12 do 24 m</t>
  </si>
  <si>
    <t>https://podminky.urs.cz/item/CS_URS_2021_02/998018003</t>
  </si>
  <si>
    <t>PSV</t>
  </si>
  <si>
    <t>Práce a dodávky PSV</t>
  </si>
  <si>
    <t>711</t>
  </si>
  <si>
    <t>Izolace proti vodě, vlhkosti a plynům</t>
  </si>
  <si>
    <t>67</t>
  </si>
  <si>
    <t>711493RP22</t>
  </si>
  <si>
    <t>Izolace proti podpovrchové a tlakové vodě vodorovná těsnicí hmotou dvousložkovou na bázi cementu-systémové řešení</t>
  </si>
  <si>
    <t>821515311</t>
  </si>
  <si>
    <t>"vinyl AQUA"</t>
  </si>
  <si>
    <t xml:space="preserve">" včetně řešení detailů,  rohů a koutů těsnícím páskem " </t>
  </si>
  <si>
    <t xml:space="preserve">"plocha otvorů v soklové výměře je ponechána pro řešemní detailů" </t>
  </si>
  <si>
    <t>"315b" 2,90</t>
  </si>
  <si>
    <t>"322b" 3,20</t>
  </si>
  <si>
    <t>68</t>
  </si>
  <si>
    <t>998711203</t>
  </si>
  <si>
    <t>Přesun hmot procentní pro izolace proti vodě, vlhkosti a plynům v objektech v přes 12 do 60 m</t>
  </si>
  <si>
    <t>%</t>
  </si>
  <si>
    <t>440170482</t>
  </si>
  <si>
    <t>Přesun hmot pro izolace proti vodě, vlhkosti a plynům stanovený procentní sazbou (%) z ceny vodorovná dopravní vzdálenost do 50 m v objektech výšky přes 12 do 60 m</t>
  </si>
  <si>
    <t>https://podminky.urs.cz/item/CS_URS_2021_02/998711203</t>
  </si>
  <si>
    <t>713</t>
  </si>
  <si>
    <t>Izolace tepelné</t>
  </si>
  <si>
    <t>69</t>
  </si>
  <si>
    <t>713110833</t>
  </si>
  <si>
    <t>Odstranění tepelné izolace stropů přibité nebo nastřelené z vláknitých materiálů suchých tl přes 100 mm</t>
  </si>
  <si>
    <t>-1835968064</t>
  </si>
  <si>
    <t>Odstranění tepelné izolace stropů nebo podhledů z rohoží, pásů, dílců, desek, bloků připevněných přibitím nebo nastřelením z vláknitých materiálů suchých, tloušťka izolace přes 100 mm</t>
  </si>
  <si>
    <t>https://podminky.urs.cz/item/CS_URS_2021_02/713110833</t>
  </si>
  <si>
    <t xml:space="preserve">"viz. půdorys 3.NP  bourací práce" </t>
  </si>
  <si>
    <t xml:space="preserve">"demontáž konstrukční vrstvy  stávajícího podhledu" </t>
  </si>
  <si>
    <t>" m.č. 322" 7,0</t>
  </si>
  <si>
    <t>" m.č. 315" 7,0</t>
  </si>
  <si>
    <t>" m.č. 304" 18,0</t>
  </si>
  <si>
    <t>" m.č. 305" 4,1</t>
  </si>
  <si>
    <t>" m.č. 306"  6,46</t>
  </si>
  <si>
    <t>" m.č. 307" 10,40</t>
  </si>
  <si>
    <t>" m.č. 308" 7,32</t>
  </si>
  <si>
    <t>" m.č. 309" 5,41</t>
  </si>
  <si>
    <t>70</t>
  </si>
  <si>
    <t>713110rp6</t>
  </si>
  <si>
    <t>Odstranění doplňků tepelné izolace stropů přibité nebo nastřelené z fólie</t>
  </si>
  <si>
    <t>-41329010</t>
  </si>
  <si>
    <t>71</t>
  </si>
  <si>
    <t>713111122</t>
  </si>
  <si>
    <t>Montáž izolace tepelné spodem stropů s přibitím rohoží, pásů, dílců, desek</t>
  </si>
  <si>
    <t>-1656100458</t>
  </si>
  <si>
    <t>Montáž tepelné izolace stropů rohožemi, pásy, dílci, deskami, bloky (izolační materiál ve specifikaci) rovných spodem s přibitím na dřevěnou konstrukci</t>
  </si>
  <si>
    <t>https://podminky.urs.cz/item/CS_URS_2021_02/713111122</t>
  </si>
  <si>
    <t xml:space="preserve">"montáž konstrukční vrstvy  stávajícího podhledu" </t>
  </si>
  <si>
    <t>72</t>
  </si>
  <si>
    <t>63153730</t>
  </si>
  <si>
    <t>deska tepelně izolační minerální univerzální λ=0,036-0,037 tl 200mm</t>
  </si>
  <si>
    <t>-336998760</t>
  </si>
  <si>
    <t xml:space="preserve">" deska hydrofobizovaná" </t>
  </si>
  <si>
    <t>" viz. montáž + ztratné" 65,69</t>
  </si>
  <si>
    <t>65,69*1,02 'Přepočtené koeficientem množství</t>
  </si>
  <si>
    <t>73</t>
  </si>
  <si>
    <t>713111124</t>
  </si>
  <si>
    <t>Montáž izolace tepelné spodem stropů nastřelením rohoží, pásů, dílců, desek</t>
  </si>
  <si>
    <t>1680190454</t>
  </si>
  <si>
    <t>Montáž tepelné izolace stropů rohožemi, pásy, dílci, deskami, bloky (izolační materiál ve specifikaci) rovných spodem nastřelením</t>
  </si>
  <si>
    <t>https://podminky.urs.cz/item/CS_URS_2021_02/713111124</t>
  </si>
  <si>
    <t>74</t>
  </si>
  <si>
    <t>28329338</t>
  </si>
  <si>
    <t>fólie PE nevyztužená pro parotěsnou vrstvu podlah, stěn, stropů a střech do 200g/m2</t>
  </si>
  <si>
    <t>-457937151</t>
  </si>
  <si>
    <t xml:space="preserve">" parozábrana" </t>
  </si>
  <si>
    <t>65,69*1,1 'Přepočtené koeficientem množství</t>
  </si>
  <si>
    <t>75</t>
  </si>
  <si>
    <t>713111rp36</t>
  </si>
  <si>
    <t>Příplatek za pracnost při provádění demontáže a montáže zatelení střechy (všech konstrukčních vrstev)</t>
  </si>
  <si>
    <t>-1261295422</t>
  </si>
  <si>
    <t>76</t>
  </si>
  <si>
    <t>998713203</t>
  </si>
  <si>
    <t>Přesun hmot procentní pro izolace tepelné v objektech v přes 12 do 24 m</t>
  </si>
  <si>
    <t>321715434</t>
  </si>
  <si>
    <t>Přesun hmot pro izolace tepelné stanovený procentní sazbou (%) z ceny vodorovná dopravní vzdálenost do 50 m v objektech výšky přes 12 do 24 m</t>
  </si>
  <si>
    <t>https://podminky.urs.cz/item/CS_URS_2021_02/998713203</t>
  </si>
  <si>
    <t>725</t>
  </si>
  <si>
    <t>Zdravotechnika - zařizovací předměty</t>
  </si>
  <si>
    <t>77</t>
  </si>
  <si>
    <t>725210821</t>
  </si>
  <si>
    <t>Demontáž umyvadel bez výtokových armatur</t>
  </si>
  <si>
    <t>soubor</t>
  </si>
  <si>
    <t>1358099021</t>
  </si>
  <si>
    <t>Demontáž umyvadel bez výtokových armatur umyvadel</t>
  </si>
  <si>
    <t>https://podminky.urs.cz/item/CS_URS_2021_02/725210821</t>
  </si>
  <si>
    <t xml:space="preserve">" viz.půdorys 3.Np bourací práce" </t>
  </si>
  <si>
    <t>"demontáž stávajícíh zařizovacích předmětů" 1</t>
  </si>
  <si>
    <t>78</t>
  </si>
  <si>
    <t>725220851</t>
  </si>
  <si>
    <t>Demontáž van akrylátových</t>
  </si>
  <si>
    <t>362148622</t>
  </si>
  <si>
    <t>https://podminky.urs.cz/item/CS_URS_2021_02/725220851</t>
  </si>
  <si>
    <t>79</t>
  </si>
  <si>
    <t>725241RP15</t>
  </si>
  <si>
    <t>Sprchové vaničky plechové smaltované čtvercové 900x900 mm, tl. max 3,0 cm (včetně vpusti a připojení dle ZTI)</t>
  </si>
  <si>
    <t>-1425076188</t>
  </si>
  <si>
    <t xml:space="preserve">" viz. tabulky ostatní výrobky" </t>
  </si>
  <si>
    <t>" vanička sprchového koutu včetně napojení na kanalizaci a vpust" 4</t>
  </si>
  <si>
    <t>80</t>
  </si>
  <si>
    <t>725244RP16</t>
  </si>
  <si>
    <t>Zástěna sprchová skleněná pevná bezdveřová na vaničku šířky 900 mm, neprůhledné sklo s dekorem a hydrofobními účinky</t>
  </si>
  <si>
    <t>-1718189966</t>
  </si>
  <si>
    <t>"podrobnosti viz. tabulky" 1</t>
  </si>
  <si>
    <t>81</t>
  </si>
  <si>
    <t>725244RP17</t>
  </si>
  <si>
    <t>Dveře sprchové rámové se skleněnou výplní tl. 5 mm  na vaničku šířky 900 mm, s profilem v bílé barvě, posuvné, sklo neprůhledné  s dekorem, hydrofobní úprava</t>
  </si>
  <si>
    <t>1113377419</t>
  </si>
  <si>
    <t>Dveře sprchové rámové se skleněnou výplní tl. 5 mm na vaničku šířky 900 mm, s profilem v bílé barvě, posuvné, sklo neprůhledné s dekorem, hydrofobní úprava</t>
  </si>
  <si>
    <t xml:space="preserve">"podrobnosti viz. tabulky" 2 </t>
  </si>
  <si>
    <t>82</t>
  </si>
  <si>
    <t>725291621</t>
  </si>
  <si>
    <t>Doplňky zařízení koupelen a záchodů nerezové zásobník toaletních papírů</t>
  </si>
  <si>
    <t>CS ÚRS 2021 01</t>
  </si>
  <si>
    <t>672733331</t>
  </si>
  <si>
    <t>Doplňky zařízení koupelen a záchodů nerezové zásobník toaletních papírů d=300 mm</t>
  </si>
  <si>
    <t>https://podminky.urs.cz/item/CS_URS_2021_01/725291621</t>
  </si>
  <si>
    <t xml:space="preserve">" podrobnosti viz. PD -tabulky" </t>
  </si>
  <si>
    <t>"nové zařizovací předměty  v koupelnách a na WC"  2</t>
  </si>
  <si>
    <t>83</t>
  </si>
  <si>
    <t>725291631</t>
  </si>
  <si>
    <t>Doplňky zařízení koupelen a záchodů nerezové zásobník papírových ručníků</t>
  </si>
  <si>
    <t>925384974</t>
  </si>
  <si>
    <t>https://podminky.urs.cz/item/CS_URS_2021_01/725291631</t>
  </si>
  <si>
    <t>84</t>
  </si>
  <si>
    <t>725291642</t>
  </si>
  <si>
    <t>Doplňky zařízení koupelen a záchodů nerezové sedačky do sprchy</t>
  </si>
  <si>
    <t>1225446733</t>
  </si>
  <si>
    <t>https://podminky.urs.cz/item/CS_URS_2021_01/725291642</t>
  </si>
  <si>
    <t>"nové zařizovací předměty  v koupelnách a na WC"  1+1</t>
  </si>
  <si>
    <t>85</t>
  </si>
  <si>
    <t>725291RP126</t>
  </si>
  <si>
    <t>Doplňky zařízení koupelen a záchodů nerezové madlo  lomené  (dodávka a montáž)</t>
  </si>
  <si>
    <t>-1060065405</t>
  </si>
  <si>
    <t>Doplňky zařízení koupelen a záchodů nerezové madlo lomené (dodávka a montáž)</t>
  </si>
  <si>
    <t>https://podminky.urs.cz/item/CS_URS_2021_02/725291RP126</t>
  </si>
  <si>
    <t>86</t>
  </si>
  <si>
    <t>725291RP20</t>
  </si>
  <si>
    <t>Doplňky zařízení koupelen a záchodů nerezové dávkovač tekutého mýdla</t>
  </si>
  <si>
    <t>-1395008965</t>
  </si>
  <si>
    <t>https://podminky.urs.cz/item/CS_URS_2021_02/725291RP20</t>
  </si>
  <si>
    <t>87</t>
  </si>
  <si>
    <t>725291RP21</t>
  </si>
  <si>
    <t>Doplňky zařízení koupelen a záchodů nerezové dávkovač  dezinfekce</t>
  </si>
  <si>
    <t>-568761290</t>
  </si>
  <si>
    <t>Doplňky zařízení koupelen a záchodů nerezové dávkovač dezinfekce</t>
  </si>
  <si>
    <t>88</t>
  </si>
  <si>
    <t>725291RP26</t>
  </si>
  <si>
    <t xml:space="preserve">Doplňky zařízení koupelen a záchodů nerezové madlo vodorovné </t>
  </si>
  <si>
    <t>-884346627</t>
  </si>
  <si>
    <t>https://podminky.urs.cz/item/CS_URS_2021_02/725291RP26</t>
  </si>
  <si>
    <t>89</t>
  </si>
  <si>
    <t>725291RP27</t>
  </si>
  <si>
    <t>Doplňky zařízení koupelen a záchodů sklopné madlo krakorcové  u WC s držákem toaletního papíru</t>
  </si>
  <si>
    <t>-1790024393</t>
  </si>
  <si>
    <t>Doplňky zařízení koupelen a záchodů sklopné madlo krakorcové u WC s držákem toaletního papíru</t>
  </si>
  <si>
    <t>"nové zařizovací předměty  v koupelnách a na WC"  1</t>
  </si>
  <si>
    <t>90</t>
  </si>
  <si>
    <t>725291RP30</t>
  </si>
  <si>
    <t>Doplňky zařízení koupelen a záchodů nerezové madlo svislé pevné u umyvadla</t>
  </si>
  <si>
    <t>629891791</t>
  </si>
  <si>
    <t>91</t>
  </si>
  <si>
    <t>725291RP37</t>
  </si>
  <si>
    <t>Doplňky zařízení koupelen a záchodů nerezové háčky na oděvy dvojháček</t>
  </si>
  <si>
    <t>-882873043</t>
  </si>
  <si>
    <t>"nové zařizovací předměty  v koupelnách a na WC"  2+2</t>
  </si>
  <si>
    <t>92</t>
  </si>
  <si>
    <t>725291RP38</t>
  </si>
  <si>
    <t>Doplňky zařízení koupelen a záchodů nerezový koš na odpadky závěsný</t>
  </si>
  <si>
    <t>-1927856530</t>
  </si>
  <si>
    <t>93</t>
  </si>
  <si>
    <t>725291RP40</t>
  </si>
  <si>
    <t>Doplňky zařízení koupelen a záchodů závěsný WC kartáč s odkap. nádobou - sklo</t>
  </si>
  <si>
    <t>-1961737290</t>
  </si>
  <si>
    <t>998725203</t>
  </si>
  <si>
    <t>Přesun hmot procentní pro zařizovací předměty v objektech v přes 12 do 24 m</t>
  </si>
  <si>
    <t>1598582276</t>
  </si>
  <si>
    <t>Přesun hmot pro zařizovací předměty stanovený procentní sazbou (%) z ceny vodorovná dopravní vzdálenost do 50 m v objektech výšky přes 12 do 24 m</t>
  </si>
  <si>
    <t>https://podminky.urs.cz/item/CS_URS_2021_02/998725203</t>
  </si>
  <si>
    <t>763</t>
  </si>
  <si>
    <t>Konstrukce suché výstavby</t>
  </si>
  <si>
    <t>763131411</t>
  </si>
  <si>
    <t>SDK podhled desky 1xA 12,5 bez izolace dvouvrstvá spodní kce profil CD+UD</t>
  </si>
  <si>
    <t>1803017749</t>
  </si>
  <si>
    <t>Podhled ze sádrokartonových desek dvouvrstvá zavěšená spodní konstrukce z ocelových profilů CD, UD jednoduše opláštěná deskou standardní A, tl. 12,5 mm, bez izolace</t>
  </si>
  <si>
    <t>https://podminky.urs.cz/item/CS_URS_2021_02/763131411</t>
  </si>
  <si>
    <t xml:space="preserve">"pro potřeby ZTI demontáž podhledu ve 2.NP m.č. 208 a 209" 1,1+1,1+1,25+5,0 </t>
  </si>
  <si>
    <t>763131432</t>
  </si>
  <si>
    <t>SDK podhled deska 1xDF 15 bez izolace dvouvrstvá spodní kce profil CD+UD REI 90</t>
  </si>
  <si>
    <t>949530657</t>
  </si>
  <si>
    <t>Podhled ze sádrokartonových desek dvouvrstvá zavěšená spodní konstrukce z ocelových profilů CD, UD jednoduše opláštěná deskou protipožární DF, tl. 15 mm, bez izolace, REI do 90</t>
  </si>
  <si>
    <t>https://podminky.urs.cz/item/CS_URS_2021_02/763131432</t>
  </si>
  <si>
    <t>5,0+15,5+9,15</t>
  </si>
  <si>
    <t>" m.č. 322" 10,0</t>
  </si>
  <si>
    <t>" m.č. 315" 10,0</t>
  </si>
  <si>
    <t>763131481</t>
  </si>
  <si>
    <t>SDK podhled desky 2xDFH2 12,5 bez izolace dvouvrstvá spodní kce profil CD+UD REI 120</t>
  </si>
  <si>
    <t>1083621771</t>
  </si>
  <si>
    <t>Podhled ze sádrokartonových desek dvouvrstvá zavěšená spodní konstrukce z ocelových profilů CD, UD dvojitě opláštěná deskami impregnovanými protipožárními DFH2, tl. 2 x 12,5 mm, bez izolace, REI do 120</t>
  </si>
  <si>
    <t>https://podminky.urs.cz/item/CS_URS_2021_02/763131481</t>
  </si>
  <si>
    <t xml:space="preserve">" viz. půdorys 3.NP podhledy" </t>
  </si>
  <si>
    <t>5,20+1,5+1,2+1,2+1,5+4,2+2,2+3,5+2,9+3,2</t>
  </si>
  <si>
    <t>98</t>
  </si>
  <si>
    <t>763131771</t>
  </si>
  <si>
    <t>Příplatek k SDK podhledu za rovinnost kvality Q3</t>
  </si>
  <si>
    <t>1237525608</t>
  </si>
  <si>
    <t>Podhled ze sádrokartonových desek Příplatek k cenám za rovinnost kvality speciální tmelení kvality Q3</t>
  </si>
  <si>
    <t>https://podminky.urs.cz/item/CS_URS_2021_02/763131771</t>
  </si>
  <si>
    <t>99</t>
  </si>
  <si>
    <t>763131821</t>
  </si>
  <si>
    <t>Demontáž SDK podhledu s dvouvrstvou nosnou kcí z ocelových profilů opláštění jednoduché</t>
  </si>
  <si>
    <t>1690736310</t>
  </si>
  <si>
    <t>Demontáž podhledu nebo samostatného požárního předělu ze sádrokartonových desek s nosnou konstrukcí dvouvrstvou z ocelových profilů, opláštění jednoduché</t>
  </si>
  <si>
    <t>https://podminky.urs.cz/item/CS_URS_2021_02/763131821</t>
  </si>
  <si>
    <t xml:space="preserve">" viz. půdorys  bouracích prací 3.NP" </t>
  </si>
  <si>
    <t>100</t>
  </si>
  <si>
    <t>763131916</t>
  </si>
  <si>
    <t>Zhotovení otvoru vel. přes 2 do 4 m2 v SDK podhledu a podkroví s vyztužením profily</t>
  </si>
  <si>
    <t>-1608077213</t>
  </si>
  <si>
    <t>Zhotovení otvorů v podhledech a podkrovích ze sádrokartonových desek pro prostupy (voda, elektro, topení, VZT), osvětlení, sprinklery, revizní klapky a dvířka včetně vyztužení profily, velikost přes 2,00 do 4,00 m2</t>
  </si>
  <si>
    <t>https://podminky.urs.cz/item/CS_URS_2021_02/763131916</t>
  </si>
  <si>
    <t>" m.č. 322" 2</t>
  </si>
  <si>
    <t>"m.č.315" 2</t>
  </si>
  <si>
    <t>101</t>
  </si>
  <si>
    <t>763132991</t>
  </si>
  <si>
    <t>Vyspravení SDK podhledu, podkroví pl přes 1 do 1,5 m2 deska 1xA 15</t>
  </si>
  <si>
    <t>2016206774</t>
  </si>
  <si>
    <t>Vyspravení sádrokartonových podhledů nebo podkroví plochy jednotlivě přes 1,00 do 1,50 m2 desky tl. 15 mm standardní A</t>
  </si>
  <si>
    <t>https://podminky.urs.cz/item/CS_URS_2021_02/763132991</t>
  </si>
  <si>
    <t>"pro potřeby ZTI demontáž podhledu ve 2.NP m.č. 208 a 209" 5</t>
  </si>
  <si>
    <t>102</t>
  </si>
  <si>
    <t>763164516</t>
  </si>
  <si>
    <t>SDK obklad kcí tvaru L š do 0,4 m desky 1xDF 15</t>
  </si>
  <si>
    <t>-284521996</t>
  </si>
  <si>
    <t>Obklad konstrukcí sádrokartonovými deskami včetně ochranných úhelníků ve tvaru L rozvinuté šíře do 0,4 m, opláštěný deskou protipožární DF, tl. 15 mm</t>
  </si>
  <si>
    <t>https://podminky.urs.cz/item/CS_URS_2021_02/763164516</t>
  </si>
  <si>
    <t>" viz. půdorys 3.NP a schéma kanalizace "</t>
  </si>
  <si>
    <t>" obklad potrubí pod stropem m.č. 216" 3,15</t>
  </si>
  <si>
    <t>103</t>
  </si>
  <si>
    <t>998763403</t>
  </si>
  <si>
    <t>Přesun hmot procentní pro sádrokartonové konstrukce v objektech v přes 12 do 24 m</t>
  </si>
  <si>
    <t>1504865963</t>
  </si>
  <si>
    <t>Přesun hmot pro konstrukce montované z desek stanovený procentní sazbou (%) z ceny vodorovná dopravní vzdálenost do 50 m v objektech výšky přes 12 do 24 m</t>
  </si>
  <si>
    <t>https://podminky.urs.cz/item/CS_URS_2021_02/998763403</t>
  </si>
  <si>
    <t>766</t>
  </si>
  <si>
    <t>Konstrukce truhlářské</t>
  </si>
  <si>
    <t>104</t>
  </si>
  <si>
    <t>766111RP9</t>
  </si>
  <si>
    <t>Demontáž  stěn dřevěných plnýchn s dveřmi -sanitární příčky</t>
  </si>
  <si>
    <t>823834427</t>
  </si>
  <si>
    <t>Demontáž stěn dřevěných plnýchn s dveřmi -sanitární příčky</t>
  </si>
  <si>
    <t>" m.č. 308" 2,0*2,0</t>
  </si>
  <si>
    <t>105</t>
  </si>
  <si>
    <t>766411RP19</t>
  </si>
  <si>
    <t>Dodávka a montáž zavěšeného zrcadla 400/600 mm tl. 4,0 mm</t>
  </si>
  <si>
    <t>-1219429951</t>
  </si>
  <si>
    <t>" viz. půdorys 3.NP nový stav" 1</t>
  </si>
  <si>
    <t xml:space="preserve">" podrobnosti viz. tabulky" </t>
  </si>
  <si>
    <t>106</t>
  </si>
  <si>
    <t>766660001</t>
  </si>
  <si>
    <t>Montáž dveřních křídel otvíravých jednokřídlových š do 0,8 m do ocelové zárubně</t>
  </si>
  <si>
    <t>1303608941</t>
  </si>
  <si>
    <t>Montáž dveřních křídel dřevěných nebo plastových otevíravých do ocelové zárubně povrchově upravených jednokřídlových, šířky do 800 mm</t>
  </si>
  <si>
    <t>https://podminky.urs.cz/item/CS_URS_2021_02/766660001</t>
  </si>
  <si>
    <t>"dveře s označení T02" 2</t>
  </si>
  <si>
    <t>"dveře s označení T03" 2</t>
  </si>
  <si>
    <t>107</t>
  </si>
  <si>
    <t>61162086</t>
  </si>
  <si>
    <t>dveře jednokřídlé dřevotřískové povrch dle PD plné 700x1970-2100mm - vodotěsné ( podrobnosti  viz. tabulky)</t>
  </si>
  <si>
    <t>728640652</t>
  </si>
  <si>
    <t>"včetně kování" 2</t>
  </si>
  <si>
    <t>108</t>
  </si>
  <si>
    <t>61162RP3</t>
  </si>
  <si>
    <t>dveře jednokřídlé dřevotřískové povrch dle PD plné 800x1970-2100mm - voděodolné ( podrobnosti  viz. tabulky)</t>
  </si>
  <si>
    <t>1976195489</t>
  </si>
  <si>
    <t>109</t>
  </si>
  <si>
    <t>766660002</t>
  </si>
  <si>
    <t>Montáž dveřních křídel otvíravých jednokřídlových š přes 0,8 m do ocelové zárubně</t>
  </si>
  <si>
    <t>-1590585428</t>
  </si>
  <si>
    <t>Montáž dveřních křídel dřevěných nebo plastových otevíravých do ocelové zárubně povrchově upravených jednokřídlových, šířky přes 800 mm</t>
  </si>
  <si>
    <t>https://podminky.urs.cz/item/CS_URS_2021_02/766660002</t>
  </si>
  <si>
    <t>"dveře s označení T04" 2</t>
  </si>
  <si>
    <t>"dveře s označení T05" 1</t>
  </si>
  <si>
    <t>"dveře s označení T06" 1</t>
  </si>
  <si>
    <t>"dveře s označení T07" 1</t>
  </si>
  <si>
    <t>"dveře s označení T08" 1</t>
  </si>
  <si>
    <t>110</t>
  </si>
  <si>
    <t>61162087</t>
  </si>
  <si>
    <t>dveře jednokřídlé dřevotřískové povrch dle PD plné 900x1970-2100mm ( podrobnosti  viz. tabulky)</t>
  </si>
  <si>
    <t>2010942116</t>
  </si>
  <si>
    <t>dveře jednokřídlé dřevotřískové povrch dle PD plné 900x1970-2100mm  ( podrobnosti  viz. tabulky)</t>
  </si>
  <si>
    <t xml:space="preserve">"včetně kování" </t>
  </si>
  <si>
    <t>111</t>
  </si>
  <si>
    <t>61162RP11</t>
  </si>
  <si>
    <t>dveře jednokřídlé dřevotřískové povrch dle PD plné 900x1970-2100mm - voděodolné ( podrobnosti  viz. tabulky)</t>
  </si>
  <si>
    <t>-1003345972</t>
  </si>
  <si>
    <t>112</t>
  </si>
  <si>
    <t>766660RP80</t>
  </si>
  <si>
    <t>Montáž dveřních doplňků dveřního kování - madlo na dveřích</t>
  </si>
  <si>
    <t>1069186308</t>
  </si>
  <si>
    <t xml:space="preserve">" včetně vyvrtání otvoru a úpravy dveří" </t>
  </si>
  <si>
    <t xml:space="preserve">"madlo na dveřích viz. tabulka vnitřních dveří" </t>
  </si>
  <si>
    <t>"dveře šířky 900 mm" 3</t>
  </si>
  <si>
    <t>113</t>
  </si>
  <si>
    <t>55147RP81</t>
  </si>
  <si>
    <t>nerezové trubkové madlo na dveře včetně kotvení a vyztužení dveří</t>
  </si>
  <si>
    <t>-33430292</t>
  </si>
  <si>
    <t>nerezové trubkové madlo na dveře včetně kování</t>
  </si>
  <si>
    <t xml:space="preserve">"madlo nrez oblé,dl. 700/25 mm" </t>
  </si>
  <si>
    <t>" viz. montáž + ztratné" 3,0</t>
  </si>
  <si>
    <t>114</t>
  </si>
  <si>
    <t>766663911</t>
  </si>
  <si>
    <t>Oprava dveřních křídel vyřezání otvoru pro zasklení nebo větrání</t>
  </si>
  <si>
    <t>-1100292406</t>
  </si>
  <si>
    <t>Oprava dveřních křídel dřevěných vyřezání otvoru v dveřních křídlech pro zasklení nebo větrání z měkkého dřeva</t>
  </si>
  <si>
    <t>https://podminky.urs.cz/item/CS_URS_2021_02/766663911</t>
  </si>
  <si>
    <t xml:space="preserve">" viz. tabulka vnitřních dveří" </t>
  </si>
  <si>
    <t xml:space="preserve">" úprava dveří pro VZT mřížku samotná montáž a dodávka je součástí dodávky VZT " </t>
  </si>
  <si>
    <t xml:space="preserve">"velikost mřížky 400x100 mm" </t>
  </si>
  <si>
    <t>"3.NP" 7</t>
  </si>
  <si>
    <t>115</t>
  </si>
  <si>
    <t>766691914</t>
  </si>
  <si>
    <t>Vyvěšení nebo zavěšení dřevěných křídel dveří pl do 2 m2</t>
  </si>
  <si>
    <t>-1779326898</t>
  </si>
  <si>
    <t>Ostatní práce vyvěšení nebo zavěšení křídel s případným uložením a opětovným zavěšením po provedení stavebních změn dřevěných dveřních, plochy do 2 m2</t>
  </si>
  <si>
    <t>https://podminky.urs.cz/item/CS_URS_2021_02/766691914</t>
  </si>
  <si>
    <t>"viz. půdorys 3.NP bourací práce"</t>
  </si>
  <si>
    <t>"vyvěšení a zavěšení  stávajícíh dveřních křídel" 9*2</t>
  </si>
  <si>
    <t xml:space="preserve">" v ceně bude započítána i ochrana dveří samosmršťovací fólií při uskladnění" </t>
  </si>
  <si>
    <t>116</t>
  </si>
  <si>
    <t>766691931</t>
  </si>
  <si>
    <t>Seřízení dřevěného okenního nebo dveřního otvíracího a sklápěcího křídla</t>
  </si>
  <si>
    <t>-789241776</t>
  </si>
  <si>
    <t>Ostatní práce seřízení okenního nebo dveřního křídla otvíracího nebo sklápěcího dřevěného</t>
  </si>
  <si>
    <t>https://podminky.urs.cz/item/CS_URS_2021_02/766691931</t>
  </si>
  <si>
    <t>"seřízení pozavěšení  stávajícíh dveřních křídel" 9</t>
  </si>
  <si>
    <t>117</t>
  </si>
  <si>
    <t>766811212</t>
  </si>
  <si>
    <t>Montáž kuchyňské pracovní desky bez výřezu dl přes 1000 do 2000 mm</t>
  </si>
  <si>
    <t>1317709527</t>
  </si>
  <si>
    <t>Montáž kuchyňských linek pracovní desky bez výřezu, délky jednoho dílu přes 1000 do 2000 mm</t>
  </si>
  <si>
    <t>https://podminky.urs.cz/item/CS_URS_2021_02/766811212</t>
  </si>
  <si>
    <t xml:space="preserve">" montáž nové pracovní desky na stávající linku" </t>
  </si>
  <si>
    <t>" m.č. 320" 1</t>
  </si>
  <si>
    <t>118</t>
  </si>
  <si>
    <t>766811213</t>
  </si>
  <si>
    <t>Montáž kuchyňské pracovní desky bez výřezu dl přes 2000 do 4000 mm</t>
  </si>
  <si>
    <t>1387429173</t>
  </si>
  <si>
    <t>Montáž kuchyňských linek pracovní desky bez výřezu, délky jednoho dílu přes 2000 do 4000 mm</t>
  </si>
  <si>
    <t>https://podminky.urs.cz/item/CS_URS_2021_02/766811213</t>
  </si>
  <si>
    <t>119</t>
  </si>
  <si>
    <t>60722274</t>
  </si>
  <si>
    <t>deska dřevotřísková HPL laminátová deska, z obou stran olepená ABS hranou ( viz. tabulky výrobků)</t>
  </si>
  <si>
    <t>977179682</t>
  </si>
  <si>
    <t>" viz. montáž + ztratné " 4,1+1,25</t>
  </si>
  <si>
    <t>5,35*1,05 'Přepočtené koeficientem množství</t>
  </si>
  <si>
    <t>120</t>
  </si>
  <si>
    <t>766811221</t>
  </si>
  <si>
    <t>Příplatek k montáži kuchyňské pracovní desky za vyřezání otvoru</t>
  </si>
  <si>
    <t>-1052493651</t>
  </si>
  <si>
    <t>Montáž kuchyňských linek pracovní desky Příplatek k ceně za vyřezání otvoru (včetně zaměření)</t>
  </si>
  <si>
    <t>https://podminky.urs.cz/item/CS_URS_2021_02/766811221</t>
  </si>
  <si>
    <t>" pro nové spotřebiče do stávající pracovní desky" 2</t>
  </si>
  <si>
    <t>121</t>
  </si>
  <si>
    <t>766811222</t>
  </si>
  <si>
    <t>Příplatek k montáži kuchyňské pracovní desky za usazení varné desky</t>
  </si>
  <si>
    <t>911476970</t>
  </si>
  <si>
    <t>Montáž kuchyňských linek pracovní desky Příplatek k ceně za usazení varné desky (včetně silikonu)</t>
  </si>
  <si>
    <t>https://podminky.urs.cz/item/CS_URS_2021_02/766811222</t>
  </si>
  <si>
    <t>" pro nové spotřebiče do stávající pracovní desky" 1</t>
  </si>
  <si>
    <t>122</t>
  </si>
  <si>
    <t>766811RP2</t>
  </si>
  <si>
    <t>Úprava stávající kuchyňské linky (kompletní dodávka včetně spotřebičů, dřezu)</t>
  </si>
  <si>
    <t>-67499501</t>
  </si>
  <si>
    <t>"demontáž  stávající pracovní  kuchyňské desky délky 2,0 m"</t>
  </si>
  <si>
    <t xml:space="preserve">"doplnění spodní skříňky v délce 0,8 m včetně polic a dvířek" </t>
  </si>
  <si>
    <t xml:space="preserve">"nová pracovní kuchyňská deska délky 2,75 m včetně vyřezání otvoru pro dřez a varnou desku"  </t>
  </si>
  <si>
    <t xml:space="preserve">"osazení  a připojení dřezu s odkapovou plochou a varné desky" </t>
  </si>
  <si>
    <t xml:space="preserve">" dodávka dřezu a varné desky" </t>
  </si>
  <si>
    <t xml:space="preserve">" podrobnosti viz. tabulka výrobků" </t>
  </si>
  <si>
    <t xml:space="preserve">" úprava pro podstavnou lednici" </t>
  </si>
  <si>
    <t>123</t>
  </si>
  <si>
    <t>766811RP33</t>
  </si>
  <si>
    <t>Doávka a montáž skříňky pro dětskou vaničku ( dle stávajícího nábytku)</t>
  </si>
  <si>
    <t>-548976061</t>
  </si>
  <si>
    <t>" vanička je součástí dodávky ZTI" 1</t>
  </si>
  <si>
    <t>124</t>
  </si>
  <si>
    <t>766812RP3</t>
  </si>
  <si>
    <t>Demontáž kuchyňských linek dřevěných nebo kovových dl přes 1,8 do 2,5 m</t>
  </si>
  <si>
    <t>-78175056</t>
  </si>
  <si>
    <t>"m.č. 329" 1</t>
  </si>
  <si>
    <t>125</t>
  </si>
  <si>
    <t>998766203</t>
  </si>
  <si>
    <t>Přesun hmot procentní pro kce truhlářské v objektech v přes 12 do 24 m</t>
  </si>
  <si>
    <t>-1641133277</t>
  </si>
  <si>
    <t>Přesun hmot pro konstrukce truhlářské stanovený procentní sazbou (%) z ceny vodorovná dopravní vzdálenost do 50 m v objektech výšky přes 12 do 24 m</t>
  </si>
  <si>
    <t>https://podminky.urs.cz/item/CS_URS_2021_02/998766203</t>
  </si>
  <si>
    <t>767</t>
  </si>
  <si>
    <t>Konstrukce zámečnické</t>
  </si>
  <si>
    <t>126</t>
  </si>
  <si>
    <t>767995RP22</t>
  </si>
  <si>
    <t>Dodávka a montáž kolejnicového systému se závěsem ( viz. tabulka výrobků)</t>
  </si>
  <si>
    <t>-1294203904</t>
  </si>
  <si>
    <t xml:space="preserve">"viz. půdorys  3.NP nový stav" </t>
  </si>
  <si>
    <t xml:space="preserve">" podrobnosti viz. tabulka  výrobků - sprchový závěs" </t>
  </si>
  <si>
    <t>" kolejnicový systém do sprchy délka tyče 1,0+1,0 m, závěs délky 2x1,6 a  výšky 1,75m" 2</t>
  </si>
  <si>
    <t>127</t>
  </si>
  <si>
    <t>767996801</t>
  </si>
  <si>
    <t>Demontáž atypických zámečnických konstrukcí rozebráním hm jednotlivých dílů do 50 kg</t>
  </si>
  <si>
    <t>kg</t>
  </si>
  <si>
    <t>-1174224996</t>
  </si>
  <si>
    <t>Demontáž ostatních zámečnických konstrukcí o hmotnosti jednotlivých dílů rozebráním do 50 kg</t>
  </si>
  <si>
    <t>https://podminky.urs.cz/item/CS_URS_2021_02/767996801</t>
  </si>
  <si>
    <t xml:space="preserve">" demontáž drobných zámečnických prvků, zástěn, konzol, a ostatních prvků" </t>
  </si>
  <si>
    <t>" předpoklad "  100,0</t>
  </si>
  <si>
    <t>128</t>
  </si>
  <si>
    <t>998767203</t>
  </si>
  <si>
    <t>Přesun hmot procentní pro zámečnické konstrukce v objektech v přes 12 do 24 m</t>
  </si>
  <si>
    <t>-1053544767</t>
  </si>
  <si>
    <t>Přesun hmot pro zámečnické konstrukce stanovený procentní sazbou (%) z ceny vodorovná dopravní vzdálenost do 50 m v objektech výšky přes 12 do 24 m</t>
  </si>
  <si>
    <t>https://podminky.urs.cz/item/CS_URS_2021_02/998767203</t>
  </si>
  <si>
    <t>771</t>
  </si>
  <si>
    <t>Podlahy z dlaždic</t>
  </si>
  <si>
    <t>129</t>
  </si>
  <si>
    <t>771111011</t>
  </si>
  <si>
    <t>Vysátí podkladu před pokládkou dlažby</t>
  </si>
  <si>
    <t>685027192</t>
  </si>
  <si>
    <t>Příprava podkladu před provedením dlažby vysátí podlah</t>
  </si>
  <si>
    <t>https://podminky.urs.cz/item/CS_URS_2021_02/771111011</t>
  </si>
  <si>
    <t>"keramická dlažba R10"</t>
  </si>
  <si>
    <t>"306a" 5,20</t>
  </si>
  <si>
    <t>"306c" 1,2</t>
  </si>
  <si>
    <t>"306d" 1,2</t>
  </si>
  <si>
    <t>"306e" 1,5</t>
  </si>
  <si>
    <t>"307" 15,50</t>
  </si>
  <si>
    <t>"308a" 4,20</t>
  </si>
  <si>
    <t>"309" 9,15</t>
  </si>
  <si>
    <t xml:space="preserve">Mezisoučet  </t>
  </si>
  <si>
    <t xml:space="preserve">"dlažba s označením R 12" </t>
  </si>
  <si>
    <t>"306b" 1,5</t>
  </si>
  <si>
    <t>"308b" 2,2</t>
  </si>
  <si>
    <t>"308c" 3,5</t>
  </si>
  <si>
    <t>130</t>
  </si>
  <si>
    <t>771121011</t>
  </si>
  <si>
    <t>Nátěr penetrační na podlahu</t>
  </si>
  <si>
    <t>1277764397</t>
  </si>
  <si>
    <t>Příprava podkladu před provedením dlažby nátěr penetrační na podlahu</t>
  </si>
  <si>
    <t>https://podminky.urs.cz/item/CS_URS_2021_02/771121011</t>
  </si>
  <si>
    <t>131</t>
  </si>
  <si>
    <t>771151026</t>
  </si>
  <si>
    <t>Samonivelační stěrka podlah pevnosti 30 MPa tl přes 12 do 15 mm</t>
  </si>
  <si>
    <t>-2111693625</t>
  </si>
  <si>
    <t>Příprava podkladu před provedením dlažby samonivelační stěrka min.pevnosti 30 MPa, tloušťky přes 12 do 15 mm</t>
  </si>
  <si>
    <t>https://podminky.urs.cz/item/CS_URS_2021_02/771151026</t>
  </si>
  <si>
    <t>132</t>
  </si>
  <si>
    <t>771574226</t>
  </si>
  <si>
    <t>Montáž podlah keramických z dekorů lepených flexibilním lepidlem přes 22 do 25 ks/m2</t>
  </si>
  <si>
    <t>565530746</t>
  </si>
  <si>
    <t>Montáž podlah z dlaždic keramických lepených flexibilním lepidlem maloformátových reliéfních nebo z dekorů přes 22 do 25 ks/m2</t>
  </si>
  <si>
    <t>https://podminky.urs.cz/item/CS_URS_2021_02/771574226</t>
  </si>
  <si>
    <t>133</t>
  </si>
  <si>
    <t>59761RP30</t>
  </si>
  <si>
    <t>dlažba keramická slinutá do interiéru přes 22 do 25ks/m2 protiskluzná R 12</t>
  </si>
  <si>
    <t>-1561142309</t>
  </si>
  <si>
    <t xml:space="preserve">" systémové řešení" </t>
  </si>
  <si>
    <t xml:space="preserve">" včetně úpravy silikonem" </t>
  </si>
  <si>
    <t>" viz. montáž + ztratné " 7,20</t>
  </si>
  <si>
    <t>7,2*1,1 'Přepočtené koeficientem množství</t>
  </si>
  <si>
    <t>134</t>
  </si>
  <si>
    <t>59761RP31</t>
  </si>
  <si>
    <t>dlažba keramická slinutá do interiéru přes 22 do 25ks/m2 protiskluzná R 10</t>
  </si>
  <si>
    <t>1247614720</t>
  </si>
  <si>
    <t>" viz. montáž + ztratné " 37,95</t>
  </si>
  <si>
    <t>37,95*1,1 'Přepočtené koeficientem množství</t>
  </si>
  <si>
    <t>135</t>
  </si>
  <si>
    <t>771591rp66</t>
  </si>
  <si>
    <t>Izolace pod dlažbu nátěrem nebo stěrkou ve dvou vrstvách (systémové řešení)</t>
  </si>
  <si>
    <t>-843144814</t>
  </si>
  <si>
    <t>Izolace podlahy pod dlažbu nátěrem nebo stěrkou ve dvou vrstvách</t>
  </si>
  <si>
    <t>136</t>
  </si>
  <si>
    <t>998771103</t>
  </si>
  <si>
    <t>Přesun hmot tonážní pro podlahy z dlaždic v objektech v přes 12 do 24 m</t>
  </si>
  <si>
    <t>15424310</t>
  </si>
  <si>
    <t>Přesun hmot pro podlahy z dlaždic stanovený z hmotnosti přesunovaného materiálu vodorovná dopravní vzdálenost do 50 m v objektech výšky přes 12 do 24 m</t>
  </si>
  <si>
    <t>https://podminky.urs.cz/item/CS_URS_2021_02/998771103</t>
  </si>
  <si>
    <t>776</t>
  </si>
  <si>
    <t>Podlahy povlakové</t>
  </si>
  <si>
    <t>137</t>
  </si>
  <si>
    <t>776111115</t>
  </si>
  <si>
    <t>Broušení podkladu povlakových podlah před litím stěrky</t>
  </si>
  <si>
    <t>-495034512</t>
  </si>
  <si>
    <t>Příprava podkladu broušení podlah stávajícího podkladu před litím stěrky</t>
  </si>
  <si>
    <t>https://podminky.urs.cz/item/CS_URS_2021_02/776111115</t>
  </si>
  <si>
    <t xml:space="preserve">" vinylová podlaha " </t>
  </si>
  <si>
    <t>"305"  5,0</t>
  </si>
  <si>
    <t>"320"  15,65</t>
  </si>
  <si>
    <t>"315a" 12,20</t>
  </si>
  <si>
    <t>"322a"19,70</t>
  </si>
  <si>
    <t>"329" 14,12</t>
  </si>
  <si>
    <t>138</t>
  </si>
  <si>
    <t>776111116</t>
  </si>
  <si>
    <t>Odstranění zbytků lepidla z podkladu povlakových podlah broušením</t>
  </si>
  <si>
    <t>-203500789</t>
  </si>
  <si>
    <t>Příprava podkladu broušení podlah stávajícího podkladu pro odstranění lepidla (po starých krytinách)</t>
  </si>
  <si>
    <t>https://podminky.urs.cz/item/CS_URS_2021_02/776111116</t>
  </si>
  <si>
    <t xml:space="preserve">"viz. půdorys 2.NP bourací práce" </t>
  </si>
  <si>
    <t xml:space="preserve">" jednáí se o standartní lepidlo používané pod povlakové krytiny bez rozlišení" </t>
  </si>
  <si>
    <t xml:space="preserve">" úprava podkladu po demontáži stávající podlahy" </t>
  </si>
  <si>
    <t>"m.č. 322" 23,41</t>
  </si>
  <si>
    <t>"m.č. 315" 15,6</t>
  </si>
  <si>
    <t>"m.č. 304, 305" 18,0+4,1</t>
  </si>
  <si>
    <t>139</t>
  </si>
  <si>
    <t>776111311</t>
  </si>
  <si>
    <t>Vysátí podkladu povlakových podlah</t>
  </si>
  <si>
    <t>-1422013232</t>
  </si>
  <si>
    <t>Příprava podkladu vysátí podlah</t>
  </si>
  <si>
    <t>https://podminky.urs.cz/item/CS_URS_2021_02/776111311</t>
  </si>
  <si>
    <t>140</t>
  </si>
  <si>
    <t>776121321</t>
  </si>
  <si>
    <t>Neředěná penetrace savého podkladu povlakových podlah</t>
  </si>
  <si>
    <t>-1135102009</t>
  </si>
  <si>
    <t>Příprava podkladu penetrace neředěná podlah</t>
  </si>
  <si>
    <t>https://podminky.urs.cz/item/CS_URS_2021_02/776121321</t>
  </si>
  <si>
    <t>184</t>
  </si>
  <si>
    <t>776141121</t>
  </si>
  <si>
    <t>Vyrovnání podkladu povlakových podlah stěrkou pevnosti 30 MPa tl do 3 mm</t>
  </si>
  <si>
    <t>-223062662</t>
  </si>
  <si>
    <t>Příprava podkladu vyrovnání samonivelační stěrkou podlah min.pevnosti 30 MPa, tloušťky do 3 mm</t>
  </si>
  <si>
    <t>https://podminky.urs.cz/item/CS_URS_2021_02/776141121</t>
  </si>
  <si>
    <t>142</t>
  </si>
  <si>
    <t>776201811</t>
  </si>
  <si>
    <t>Demontáž lepených povlakových podlah bez podložky ručně</t>
  </si>
  <si>
    <t>709678706</t>
  </si>
  <si>
    <t>Demontáž povlakových podlahovin lepených ručně bez podložky</t>
  </si>
  <si>
    <t>https://podminky.urs.cz/item/CS_URS_2021_02/776201811</t>
  </si>
  <si>
    <t xml:space="preserve">"demontáž stávající podlahy" </t>
  </si>
  <si>
    <t>143</t>
  </si>
  <si>
    <t>776222RP15</t>
  </si>
  <si>
    <t>Montáž podlahovin z vinylu lepením 2-složkovým lepidlem (do vlhkých prostor) z pásů (včetně svařovací šňůry, svařování za tepla, frézování)</t>
  </si>
  <si>
    <t>1092350685</t>
  </si>
  <si>
    <t>"315b" 2,90+7,0*0,15</t>
  </si>
  <si>
    <t>"322b" 3,20+7,2*0,15</t>
  </si>
  <si>
    <t>144</t>
  </si>
  <si>
    <t>28411RP16</t>
  </si>
  <si>
    <t>vinyl homogenní protiskluzný tl 2,50mm určený do mokrých prostorů ( podrobnosti viz. PD)</t>
  </si>
  <si>
    <t>-1109461746</t>
  </si>
  <si>
    <t xml:space="preserve"> vinyl homogenní protiskluzný tl 2,50mm určený do mokrých prostorů ( podrobnosti viz. PD)</t>
  </si>
  <si>
    <t xml:space="preserve">"systémové řešení detailů" </t>
  </si>
  <si>
    <t>" viz. montáž + ztratné" 8,23</t>
  </si>
  <si>
    <t>8,23*1,1 'Přepočtené koeficientem množství</t>
  </si>
  <si>
    <t>145</t>
  </si>
  <si>
    <t>7762411RP17</t>
  </si>
  <si>
    <t>Montáž podlahovin z vinylu lepením pásů  (včetně svařovací šňůry, svařování za tepla, frézování)</t>
  </si>
  <si>
    <t>1537424385</t>
  </si>
  <si>
    <t>Montáž podlahovin z vinylu lepením pásů (včetně svařovací šňůry, svařování za tepla, frézování)</t>
  </si>
  <si>
    <t>"305"  5,0+9,1*0,15</t>
  </si>
  <si>
    <t>"320"  15,65+15,84*0,15</t>
  </si>
  <si>
    <t>"315a" 12,20+15,8*0,15</t>
  </si>
  <si>
    <t>"322a"19,70+19,0*0,15</t>
  </si>
  <si>
    <t>"329" 14,12+15,30*0,15</t>
  </si>
  <si>
    <t>146</t>
  </si>
  <si>
    <t>28411RP18</t>
  </si>
  <si>
    <t>vinyl homogenní tl 2mm, třída zátěže 34/43 do zdravotnictví</t>
  </si>
  <si>
    <t>577550874</t>
  </si>
  <si>
    <t>" viz. montáž + ztratné" 77,926</t>
  </si>
  <si>
    <t>77,926*1,1 'Přepočtené koeficientem množství</t>
  </si>
  <si>
    <t>147</t>
  </si>
  <si>
    <t>776410811</t>
  </si>
  <si>
    <t>Odstranění soklíků a lišt pryžových nebo plastových</t>
  </si>
  <si>
    <t>568604454</t>
  </si>
  <si>
    <t>Demontáž soklíků nebo lišt pryžových nebo plastových</t>
  </si>
  <si>
    <t>https://podminky.urs.cz/item/CS_URS_2021_02/776410811</t>
  </si>
  <si>
    <t>"m.č. 322" 18,90</t>
  </si>
  <si>
    <t>"m.č. 315" 15,80</t>
  </si>
  <si>
    <t>"m.č. 304, 305" 9,1+16,2</t>
  </si>
  <si>
    <t>148</t>
  </si>
  <si>
    <t>776421111</t>
  </si>
  <si>
    <t>Montáž obvodových lišt lepením</t>
  </si>
  <si>
    <t>-1355511381</t>
  </si>
  <si>
    <t>Montáž lišt obvodových lepených</t>
  </si>
  <si>
    <t>https://podminky.urs.cz/item/CS_URS_2021_02/776421111</t>
  </si>
  <si>
    <t xml:space="preserve">"plocha dveří u soklu ponechána pro řešení detailů" </t>
  </si>
  <si>
    <t xml:space="preserve">"budou použity dva druhy lišt" </t>
  </si>
  <si>
    <t>"305"  9,1</t>
  </si>
  <si>
    <t>"320"  15,84</t>
  </si>
  <si>
    <t>"315a" 15,8</t>
  </si>
  <si>
    <t>"322a"19,0</t>
  </si>
  <si>
    <t>"329" 15,30</t>
  </si>
  <si>
    <t>"315b" 7,0</t>
  </si>
  <si>
    <t>"322b" 7,2</t>
  </si>
  <si>
    <t>" druhá lišta" 89,24</t>
  </si>
  <si>
    <t>149</t>
  </si>
  <si>
    <t>28342RP22</t>
  </si>
  <si>
    <t>soklová lišta fabion 30 mm + ukončující horní hrana ( systémové řešení dvou druhů lišt)</t>
  </si>
  <si>
    <t>-507582107</t>
  </si>
  <si>
    <t>" viz. montáž + ztratné" 89,24*2</t>
  </si>
  <si>
    <t xml:space="preserve">"navržené řešení 1x lišta fabionu, 1x lišta ukončovací, podlahovina vytažena 100 mm na stěnu( součást položky č. 145 a 146)" </t>
  </si>
  <si>
    <t>178,48*1,02 'Přepočtené koeficientem množství</t>
  </si>
  <si>
    <t>150</t>
  </si>
  <si>
    <t>776421312</t>
  </si>
  <si>
    <t>Montáž přechodových šroubovaných lišt</t>
  </si>
  <si>
    <t>1437002249</t>
  </si>
  <si>
    <t>Montáž lišt přechodových šroubovaných</t>
  </si>
  <si>
    <t>https://podminky.urs.cz/item/CS_URS_2021_02/776421312</t>
  </si>
  <si>
    <t xml:space="preserve">" viz. půdorys 3.NP" </t>
  </si>
  <si>
    <t>"přechodová lišta ve dveřích " 12*1,0</t>
  </si>
  <si>
    <t>151</t>
  </si>
  <si>
    <t>61198RP11</t>
  </si>
  <si>
    <t>hliníková eloxovaná   přechodová lišta dvoudílná šroubovaná (vyrovnání 7-17 mm, šířka cca 45 mm)</t>
  </si>
  <si>
    <t>1443746212</t>
  </si>
  <si>
    <t xml:space="preserve">" včetně kotvení, barva stříbrná " </t>
  </si>
  <si>
    <t>" viz. montáž+ ztratné" 12,0</t>
  </si>
  <si>
    <t>12*1,02 'Přepočtené koeficientem množství</t>
  </si>
  <si>
    <t>152</t>
  </si>
  <si>
    <t>998776203</t>
  </si>
  <si>
    <t>Přesun hmot procentní pro podlahy povlakové v objektech v přes 12 do 24 m</t>
  </si>
  <si>
    <t>-1250080290</t>
  </si>
  <si>
    <t>Přesun hmot pro podlahy povlakové stanovený procentní sazbou (%) z ceny vodorovná dopravní vzdálenost do 50 m v objektech výšky přes 12 do 24 m</t>
  </si>
  <si>
    <t>https://podminky.urs.cz/item/CS_URS_2021_02/998776203</t>
  </si>
  <si>
    <t>781</t>
  </si>
  <si>
    <t>Dokončovací práce - obklady</t>
  </si>
  <si>
    <t>153</t>
  </si>
  <si>
    <t>781111011</t>
  </si>
  <si>
    <t>Ometení (oprášení) stěny při přípravě podkladu</t>
  </si>
  <si>
    <t>1103539764</t>
  </si>
  <si>
    <t>Příprava podkladu před provedením obkladu oprášení (ometení) stěny</t>
  </si>
  <si>
    <t>https://podminky.urs.cz/item/CS_URS_2021_02/781111011</t>
  </si>
  <si>
    <t>"305" 9,05*2,6-0,9*1,97</t>
  </si>
  <si>
    <t>"306a" 10,8*2,8-(0,9*2,1+0,7*1,97*2+0,9*1,97)+(0,8+2,1*2)*0,15</t>
  </si>
  <si>
    <t>"306b" 5,54*2,8</t>
  </si>
  <si>
    <t>"306c" 4,6*2,8-0,7*1,97+0,9*0,2</t>
  </si>
  <si>
    <t>"306d"  4,6*2,8-0,7*1,97+0,9*0,2</t>
  </si>
  <si>
    <t>"306e" 5,4*3,2-(0,8*2,1+1,0*2,0)+0,9*0,2</t>
  </si>
  <si>
    <t>"307" 20,18*2,8-0,9*1,97*4</t>
  </si>
  <si>
    <t>"308a" 5,9*2,8-0,9*1,97</t>
  </si>
  <si>
    <t>"308b" 6,7*3,2-1,0*2,0</t>
  </si>
  <si>
    <t>"308c" 7,9*3,2-(0,9*1,97+0,5*2,0)+2,15*0,2</t>
  </si>
  <si>
    <t>"309" 13,19*3,2-(0,9*1,97+0,5*2,02)</t>
  </si>
  <si>
    <t>"315a" 2,2*0,6</t>
  </si>
  <si>
    <t>"315b" 6,9*2,6-0,8*1,97</t>
  </si>
  <si>
    <t>"322a" 2,4*0,6</t>
  </si>
  <si>
    <t>"322b" 7,1*2,6-0,8*1,97</t>
  </si>
  <si>
    <t>"329" 4,0*1,6</t>
  </si>
  <si>
    <t>"parapet" (1,0*2+0,5*3)*0,4</t>
  </si>
  <si>
    <t>"ostění" (1,0+2,0*2)*2*0,4+(0,5+2,0*2)*3*0,4</t>
  </si>
  <si>
    <t>154</t>
  </si>
  <si>
    <t>781121011</t>
  </si>
  <si>
    <t>Nátěr penetrační na stěnu</t>
  </si>
  <si>
    <t>273953222</t>
  </si>
  <si>
    <t>Příprava podkladu před provedením obkladu nátěr penetrační na stěnu</t>
  </si>
  <si>
    <t>https://podminky.urs.cz/item/CS_URS_2021_02/781121011</t>
  </si>
  <si>
    <t>155</t>
  </si>
  <si>
    <t>781131RP23</t>
  </si>
  <si>
    <t>Izolace pod obklad nátěrem nebo stěrkou ve dvou vrstvách (systémové řešení)</t>
  </si>
  <si>
    <t>1383437890</t>
  </si>
  <si>
    <t xml:space="preserve">" úprava ve sprchách - včetně systémového řešení detailů, izolačního pásku , řešení koutů a rohů" </t>
  </si>
  <si>
    <t>156</t>
  </si>
  <si>
    <t>781474115</t>
  </si>
  <si>
    <t>Montáž obkladů vnitřních keramických hladkých přes 22 do 25 ks/m2 lepených flexibilním lepidlem</t>
  </si>
  <si>
    <t>113992271</t>
  </si>
  <si>
    <t>Montáž obkladů vnitřních stěn z dlaždic keramických lepených flexibilním lepidlem maloformátových hladkých přes 22 do 25 ks/m2</t>
  </si>
  <si>
    <t>https://podminky.urs.cz/item/CS_URS_2021_02/781474115</t>
  </si>
  <si>
    <t>157</t>
  </si>
  <si>
    <t>59761039</t>
  </si>
  <si>
    <t>obklad keramický hladký přes 22 do 25ks/m2</t>
  </si>
  <si>
    <t>318998330</t>
  </si>
  <si>
    <t>" viz. motáž + ztratné" 287,349</t>
  </si>
  <si>
    <t xml:space="preserve">"včetně barevných dlaždic v obkladu" </t>
  </si>
  <si>
    <t>287,349*1,1 'Přepočtené koeficientem množství</t>
  </si>
  <si>
    <t>158</t>
  </si>
  <si>
    <t>781491011</t>
  </si>
  <si>
    <t>Montáž zrcadel plochy do 1 m2 lepených silikonovým tmelem na podkladní omítku</t>
  </si>
  <si>
    <t>898883819</t>
  </si>
  <si>
    <t>Montáž zrcadel lepených silikonovým tmelem na podkladní omítku, plochy do 1 m2</t>
  </si>
  <si>
    <t>https://podminky.urs.cz/item/CS_URS_2021_02/781491011</t>
  </si>
  <si>
    <t>"zrcadlo v obkladu viz. podrobnosti tabulky" 0,6*0,8+0,4*0,8+0,4*0,8*4</t>
  </si>
  <si>
    <t>159</t>
  </si>
  <si>
    <t>63465124</t>
  </si>
  <si>
    <t>zrcadlo nemontované čiré tl 4mm max rozměr 3210x2250mm</t>
  </si>
  <si>
    <t>-295031068</t>
  </si>
  <si>
    <t>"viz. montáž + ztratné" 2,08</t>
  </si>
  <si>
    <t>160</t>
  </si>
  <si>
    <t>781494511</t>
  </si>
  <si>
    <t>Obklad - dokončující práce profilynerezové  ukončovací lepené flexibilním lepidlem ukončovací</t>
  </si>
  <si>
    <t>-914301361</t>
  </si>
  <si>
    <t>Obklad - dokončující práce profilynerezové ukončovací lepené flexibilním lepidlem ukončovací</t>
  </si>
  <si>
    <t>https://podminky.urs.cz/item/CS_URS_2021_02/781494511</t>
  </si>
  <si>
    <t>"zrcadlo v obkladu viz. podrobnosti tabulky" 0,6*2+0,8*2+0,4*2+0,8*2+(0,4*2+0,8*2)*5</t>
  </si>
  <si>
    <t>17,2*1,05 'Přepočtené koeficientem množství</t>
  </si>
  <si>
    <t>161</t>
  </si>
  <si>
    <t>781494RP12</t>
  </si>
  <si>
    <t>Obklad - dokončující práce profily ukončovací lepené flexibilním lepidlem rohové nerezové</t>
  </si>
  <si>
    <t>1441964735</t>
  </si>
  <si>
    <t>(1,0*2+2,0*2)*2+(0,5*2+2,0*2)*3+2,15+3,0+2,8*5+0,8*2+3,2*2+2,8*3</t>
  </si>
  <si>
    <t>162</t>
  </si>
  <si>
    <t>781494RP22</t>
  </si>
  <si>
    <t>Obklad - dokončující práce profily nerezové  ukončovací lepené flexibilním lepidlem ukončovací pro obklad</t>
  </si>
  <si>
    <t>-1871862991</t>
  </si>
  <si>
    <t>Obklad - dokončující práce profily nerezové ukončovací lepené flexibilním lepidlem ukončovací pro obklad</t>
  </si>
  <si>
    <t>"315a" 2,2*2+0,6*2</t>
  </si>
  <si>
    <t>"322a" 2,4*2+0,6*2</t>
  </si>
  <si>
    <t>"329"  4,0*2+1,6*2</t>
  </si>
  <si>
    <t>163</t>
  </si>
  <si>
    <t>781571141</t>
  </si>
  <si>
    <t>Montáž obkladů ostění šířky přes 200 do 400 mm lepenými flexibilním lepidlem</t>
  </si>
  <si>
    <t>694062885</t>
  </si>
  <si>
    <t>Montáž obkladů ostění z obkladaček keramických lepených flexibilním lepidlem šířky ostění přes 200 do 400 mm</t>
  </si>
  <si>
    <t>https://podminky.urs.cz/item/CS_URS_2021_02/781571141</t>
  </si>
  <si>
    <t>"ostění" (1,0+2,0*2)*2+(0,5+2,0*2)*3</t>
  </si>
  <si>
    <t>164</t>
  </si>
  <si>
    <t>781674113</t>
  </si>
  <si>
    <t>Montáž obkladů parapetů š přes 150 do 200 mm z dlaždic keramických lepených flexibilním lepidlem</t>
  </si>
  <si>
    <t>-1814269208</t>
  </si>
  <si>
    <t>Montáž obkladů parapetů z dlaždic keramických lepených flexibilním lepidlem, šířky parapetu přes 150 do 200 mm</t>
  </si>
  <si>
    <t>https://podminky.urs.cz/item/CS_URS_2021_02/781674113</t>
  </si>
  <si>
    <t>"parapet" (1,0*2+0,5*3)*2</t>
  </si>
  <si>
    <t>165</t>
  </si>
  <si>
    <t>998781203</t>
  </si>
  <si>
    <t>Přesun hmot procentní pro obklady keramické v objektech v přes 12 do 24 m</t>
  </si>
  <si>
    <t>1702369950</t>
  </si>
  <si>
    <t>Přesun hmot pro obklady keramické stanovený procentní sazbou (%) z ceny vodorovná dopravní vzdálenost do 50 m v objektech výšky přes 12 do 24 m</t>
  </si>
  <si>
    <t>https://podminky.urs.cz/item/CS_URS_2021_02/998781203</t>
  </si>
  <si>
    <t>783</t>
  </si>
  <si>
    <t>Dokončovací práce - nátěry</t>
  </si>
  <si>
    <t>166</t>
  </si>
  <si>
    <t>783301303</t>
  </si>
  <si>
    <t>Bezoplachové odrezivění zámečnických konstrukcí</t>
  </si>
  <si>
    <t>947386929</t>
  </si>
  <si>
    <t>Příprava podkladu zámečnických konstrukcí před provedením nátěru odrezivění odrezovačem bezoplachovým</t>
  </si>
  <si>
    <t>https://podminky.urs.cz/item/CS_URS_2021_02/783301303</t>
  </si>
  <si>
    <t>"700/1970" 2*(0,7+2,0*2)*0,4</t>
  </si>
  <si>
    <t>"800/1970"  2*(0,8+2,0*2)*0,4</t>
  </si>
  <si>
    <t>"900/1970"  6*(0,9+2,0*2)*0,4</t>
  </si>
  <si>
    <t>167</t>
  </si>
  <si>
    <t>783314101</t>
  </si>
  <si>
    <t>Základní jednonásobný syntetický nátěr zámečnických konstrukcí</t>
  </si>
  <si>
    <t>1710038006</t>
  </si>
  <si>
    <t>Základní nátěr zámečnických konstrukcí jednonásobný syntetický</t>
  </si>
  <si>
    <t>https://podminky.urs.cz/item/CS_URS_2021_02/783314101</t>
  </si>
  <si>
    <t>168</t>
  </si>
  <si>
    <t>783315101</t>
  </si>
  <si>
    <t>Mezinátěr jednonásobný syntetický standardní zámečnických konstrukcí</t>
  </si>
  <si>
    <t>2052640643</t>
  </si>
  <si>
    <t>Mezinátěr zámečnických konstrukcí jednonásobný syntetický standardní</t>
  </si>
  <si>
    <t>https://podminky.urs.cz/item/CS_URS_2021_02/783315101</t>
  </si>
  <si>
    <t>169</t>
  </si>
  <si>
    <t>783317101</t>
  </si>
  <si>
    <t>Krycí jednonásobný syntetický standardní nátěr zámečnických konstrukcí</t>
  </si>
  <si>
    <t>-673118499</t>
  </si>
  <si>
    <t>Krycí nátěr (email) zámečnických konstrukcí jednonásobný syntetický standardní</t>
  </si>
  <si>
    <t>https://podminky.urs.cz/item/CS_URS_2021_02/783317101</t>
  </si>
  <si>
    <t>784</t>
  </si>
  <si>
    <t>Dokončovací práce - malby a tapety</t>
  </si>
  <si>
    <t>170</t>
  </si>
  <si>
    <t>784111033</t>
  </si>
  <si>
    <t>Omytí podkladu v místnostech v přes 3,80 do 5,00 m</t>
  </si>
  <si>
    <t>1763943839</t>
  </si>
  <si>
    <t>Omytí podkladu omytí v místnostech výšky přes 3,80 do 5,00 m</t>
  </si>
  <si>
    <t>https://podminky.urs.cz/item/CS_URS_2021_02/784111033</t>
  </si>
  <si>
    <t xml:space="preserve">" úprava plochy stávající omítky" </t>
  </si>
  <si>
    <t>"m.č. 315" 15,82*3,5-(0,9*1,97+2,75*1,1+0,8*2,0)+(2,75+1,1*2)*0,4</t>
  </si>
  <si>
    <t>"m.č. 320" 16,27*3,5-(2,75*1,1+2,0*0,9+0,9*1,97)+(2,75+1,1*2)*0,4</t>
  </si>
  <si>
    <t>"m.č. 322" 19,0*3,5-(1,1*1,97+1,5*2,0)+(1,5+2,0*2)*0,4-0,8*1,97+(0,8+2,0*2)*0,4</t>
  </si>
  <si>
    <t>"m.č. 304-309" 9,9*3,5+22,4*3,5+4,88*3,5-(1,0*2,0*2+0,5*2,0*3)+(1,0+2,0*2)*0,4*2+(0,5+2,0*2)*0,4*3</t>
  </si>
  <si>
    <t>171</t>
  </si>
  <si>
    <t>784121001</t>
  </si>
  <si>
    <t>Oškrabání malby v mísnostech v do 3,80 m</t>
  </si>
  <si>
    <t>1155997300</t>
  </si>
  <si>
    <t>Oškrabání malby v místnostech výšky do 3,80 m</t>
  </si>
  <si>
    <t>https://podminky.urs.cz/item/CS_URS_2021_02/784121001</t>
  </si>
  <si>
    <t>172</t>
  </si>
  <si>
    <t>784121011</t>
  </si>
  <si>
    <t>Rozmývání podkladu po oškrabání malby v místnostech v do 3,80 m</t>
  </si>
  <si>
    <t>817654085</t>
  </si>
  <si>
    <t>Rozmývání podkladu po oškrabání malby v místnostech výšky do 3,80 m</t>
  </si>
  <si>
    <t>https://podminky.urs.cz/item/CS_URS_2021_02/784121011</t>
  </si>
  <si>
    <t>173</t>
  </si>
  <si>
    <t>784171101</t>
  </si>
  <si>
    <t>Zakrytí vnitřních podlah včetně pozdějšího odkrytí</t>
  </si>
  <si>
    <t>-311646649</t>
  </si>
  <si>
    <t>Zakrytí nemalovaných ploch (materiál ve specifikaci) včetně pozdějšího odkrytí podlah</t>
  </si>
  <si>
    <t>https://podminky.urs.cz/item/CS_URS_2021_02/784171101</t>
  </si>
  <si>
    <t>15,54+15,65+23,41+14,12+50,0+3,15*3</t>
  </si>
  <si>
    <t>"pro potřeby ZTI demontáž podhledu ve 2.NP m.č. 208 a 209" 20,0</t>
  </si>
  <si>
    <t>174</t>
  </si>
  <si>
    <t>784171111</t>
  </si>
  <si>
    <t>Zakrytí vnitřních ploch stěn v místnostech v do 3,80 m</t>
  </si>
  <si>
    <t>470864061</t>
  </si>
  <si>
    <t>Zakrytí nemalovaných ploch (materiál ve specifikaci) včetně pozdějšího odkrytí svislých ploch např. stěn, oken, dveří v místnostech výšky do 3,80</t>
  </si>
  <si>
    <t>https://podminky.urs.cz/item/CS_URS_2021_02/784171111</t>
  </si>
  <si>
    <t>1,0*2,0*2*6+20,0</t>
  </si>
  <si>
    <t>175</t>
  </si>
  <si>
    <t>784171121</t>
  </si>
  <si>
    <t>Zakrytí vnitřních ploch konstrukcí nebo prvků v místnostech v do 3,80 m</t>
  </si>
  <si>
    <t>-290258261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</si>
  <si>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</si>
  <si>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https://podminky.urs.cz/item/CS_URS_2021_02/784171121</t>
  </si>
  <si>
    <t>60,0</t>
  </si>
  <si>
    <t>176</t>
  </si>
  <si>
    <t>58124842</t>
  </si>
  <si>
    <t>fólie pro malířské potřeby zakrývací tl 7µ 4x5m</t>
  </si>
  <si>
    <t>1830954005</t>
  </si>
  <si>
    <t>"viz. montáž + ztratné" 148,17+68,56+60,0</t>
  </si>
  <si>
    <t>276,73*1,05 'Přepočtené koeficientem množství</t>
  </si>
  <si>
    <t>177</t>
  </si>
  <si>
    <t>784181121</t>
  </si>
  <si>
    <t>Hloubková jednonásobná bezbarvá penetrace podkladu v místnostech v do 3,80 m</t>
  </si>
  <si>
    <t>603108762</t>
  </si>
  <si>
    <t>Penetrace podkladu jednonásobná hloubková akrylátová bezbarvá v místnostech výšky do 3,80 m</t>
  </si>
  <si>
    <t>https://podminky.urs.cz/item/CS_URS_2021_02/784181121</t>
  </si>
  <si>
    <t>"315a" 15,8*3,5-(0,8*1,97+0,9*1,97+0,9*1,1+0,9*1,1+0,95*2,0)+(2,75+1,1*2)*0,4</t>
  </si>
  <si>
    <t>"320"  16,27*3,5-(0,9*1,97+0,9*1,1+0,9*1,1+0,95*2,0)+(2,75+1,1*2)*0,4</t>
  </si>
  <si>
    <t>"322a" 19,0*3,5-(1,1*1,97+1,5*2,0+1,0*2,9)+(1,5+2,0*2+1,0+2,9*2)*0,4</t>
  </si>
  <si>
    <t>"329"  15,30*3,5-(2,5*2,0+0,9*1,97)+(1,2+2,2*2)*0,3+(2,5+2,0*2)*0,4</t>
  </si>
  <si>
    <t>"odpočet obkladu" -(2,2*0,6+2,4*0,6+4,0*1,6)</t>
  </si>
  <si>
    <t>"216"3,15*(0,2+0,2)+3,15*3,5</t>
  </si>
  <si>
    <t>178</t>
  </si>
  <si>
    <t>784211101</t>
  </si>
  <si>
    <t>Dvojnásobné bílé malby ze směsí za mokra výborně oděruvzdorných v místnostech v do 3,80 m</t>
  </si>
  <si>
    <t>-1778493608</t>
  </si>
  <si>
    <t>Malby z malířských směsí oděruvzdorných za mokra dvojnásobné, bílé za mokra oděruvzdorné výborně v místnostech výšky do 3,80 m</t>
  </si>
  <si>
    <t>https://podminky.urs.cz/item/CS_URS_2021_02/784211101</t>
  </si>
  <si>
    <t>179</t>
  </si>
  <si>
    <t>784211143</t>
  </si>
  <si>
    <t>Příplatek k cenám 2x maleb ze směsí za mokra oděruvzdorných za provádění styku 2 barev</t>
  </si>
  <si>
    <t>1337039297</t>
  </si>
  <si>
    <t>Malby z malířských směsí oděruvzdorných za mokra Příplatek k cenám dvojnásobných maleb za zvýšenou pracnost při provádění styku 2 barev</t>
  </si>
  <si>
    <t>https://podminky.urs.cz/item/CS_URS_2021_02/784211143</t>
  </si>
  <si>
    <t xml:space="preserve">"viz. půdrys 3.Np nový stav" </t>
  </si>
  <si>
    <t>"v pokojích" 3,7*4*3</t>
  </si>
  <si>
    <t>180</t>
  </si>
  <si>
    <t>784211163</t>
  </si>
  <si>
    <t>Příplatek k cenám 2x maleb ze směsí za mokra oděruvzdorných za barevnou malbu středně sytého odstínu</t>
  </si>
  <si>
    <t>-218887149</t>
  </si>
  <si>
    <t>Malby z malířských směsí oděruvzdorných za mokra Příplatek k cenám dvojnásobných maleb za provádění barevné malby tónované na tónovacích automatech, v odstínu středně sytém</t>
  </si>
  <si>
    <t>https://podminky.urs.cz/item/CS_URS_2021_02/784211163</t>
  </si>
  <si>
    <t>799</t>
  </si>
  <si>
    <t>Samostatné rozpočty prací PSV</t>
  </si>
  <si>
    <t>181</t>
  </si>
  <si>
    <t>799-10.1</t>
  </si>
  <si>
    <t>Stavební výpomoc pro práce specialistů</t>
  </si>
  <si>
    <t>hod</t>
  </si>
  <si>
    <t>dle specialistů</t>
  </si>
  <si>
    <t>702449202</t>
  </si>
  <si>
    <t xml:space="preserve">" např. zához rýh, úprava stěn, podlah, doomítání a ostatní práce pro specialisty...." </t>
  </si>
  <si>
    <t>3*8*2</t>
  </si>
  <si>
    <t xml:space="preserve">" oprava vysekaných otvorů po specialistech" </t>
  </si>
  <si>
    <t xml:space="preserve">" zához  rýh, kapes a ostatních vysekaných část, doplnění mazaniny a cementové potěru v podlahách" </t>
  </si>
  <si>
    <t xml:space="preserve">" úpravy v podhledech" </t>
  </si>
  <si>
    <t>182</t>
  </si>
  <si>
    <t>799-8</t>
  </si>
  <si>
    <t xml:space="preserve">Koordinace  stavebních a technologických částí projektu </t>
  </si>
  <si>
    <t>-1982662189</t>
  </si>
  <si>
    <t xml:space="preserve">Koordinace stavebních a technologických částí projektu </t>
  </si>
  <si>
    <t>"koordinace při provádění stavebních prací, vedení potrubí, napojení a ostatní práce  spojené s koordinací jednotlivých profesí" 1</t>
  </si>
  <si>
    <t>TZB - 3.NP - technické zařízení budov</t>
  </si>
  <si>
    <t>Úroveň 3:</t>
  </si>
  <si>
    <t>EL - Silnoproudé elektroinstalace</t>
  </si>
  <si>
    <t>799-9</t>
  </si>
  <si>
    <t>EL I.(dle samostatného rozpočtu specialisty)</t>
  </si>
  <si>
    <t>2083552000</t>
  </si>
  <si>
    <t>"dle samostatného rozpočtu specialisty" 1,0</t>
  </si>
  <si>
    <t>VZT - Vzduchotechnika</t>
  </si>
  <si>
    <t>VZT I. (dle samostatného rozpočtu specialisty)</t>
  </si>
  <si>
    <t>-648380802</t>
  </si>
  <si>
    <t>VZT I.(dle samostatného rozpočtu specialisty)</t>
  </si>
  <si>
    <t>ZTI - Zdravotechnika</t>
  </si>
  <si>
    <t>ZTI I.(dle samostatného rozpočtu specialisty)</t>
  </si>
  <si>
    <t>DLE SPECIALISTY</t>
  </si>
  <si>
    <t>192939135</t>
  </si>
  <si>
    <t>VN a ON - Vedlejší a ostatní náklady</t>
  </si>
  <si>
    <t>OST - Ostatní náklady</t>
  </si>
  <si>
    <t>VRN - Vedlejší rozpočtové náklady</t>
  </si>
  <si>
    <t xml:space="preserve">    VRN1 - Průzkumné, geodetické a projektové práce</t>
  </si>
  <si>
    <t>OST</t>
  </si>
  <si>
    <t>Ostatní náklady</t>
  </si>
  <si>
    <t>R-001</t>
  </si>
  <si>
    <t>Požadavek objednatele - Označení stavby (D+M osazení informační tabule s uvedením názvu stavby, investora stavby, zhotovitele stavby, uvedením termínu a realizace stavby, uvedení kontaktu na odpovědného stavbyvedoucího)</t>
  </si>
  <si>
    <t>2065340544</t>
  </si>
  <si>
    <t>R-007</t>
  </si>
  <si>
    <t>Zajištění dokumentace skutečného provedení staveb, veškeré doklady nutné k vydání kolaudačního souhlasu</t>
  </si>
  <si>
    <t>kompl</t>
  </si>
  <si>
    <t>1575508987</t>
  </si>
  <si>
    <t>R-012</t>
  </si>
  <si>
    <t>Zhotovitel zajistí fotodokumentaci původního a nového stavu, fotodokumentaci průběhu a realizace stavby po jednotlivých měsících</t>
  </si>
  <si>
    <t>1783732625</t>
  </si>
  <si>
    <t>R-015</t>
  </si>
  <si>
    <t>Celková revize elektroinstalace včetně dokladů a protokolů potřebných ke kolaudačnímu řízení</t>
  </si>
  <si>
    <t>kompl.</t>
  </si>
  <si>
    <t>-1952098608</t>
  </si>
  <si>
    <t>VRN</t>
  </si>
  <si>
    <t>Vedlejší rozpočtové náklady</t>
  </si>
  <si>
    <t>023002000</t>
  </si>
  <si>
    <t>Příprava staveniště - odstranění materiálů a konstrukcí</t>
  </si>
  <si>
    <t>1024</t>
  </si>
  <si>
    <t>14262576</t>
  </si>
  <si>
    <t xml:space="preserve">"rozsah zhotovitel vyhodnotí  na základě pokynů investora a prohlídky staveniště" </t>
  </si>
  <si>
    <t xml:space="preserve">"příprava staveniště pro provádění stavebních prací" </t>
  </si>
  <si>
    <t xml:space="preserve">"vyklizení mobilních předmětů např. postele, stolky, skříně a pod" </t>
  </si>
  <si>
    <t>"demontáž pevně uchycených předmětů, skříně, technol. panely a pod.</t>
  </si>
  <si>
    <t xml:space="preserve">"zajištění okolí stavby proti proniku prachu, hluku, znehodnocení stávajícího vybavení -mobilní stěny, SDK provizorní příčky , ochrana podlah dveří " </t>
  </si>
  <si>
    <t>"předpoklad " 4*8,0*2</t>
  </si>
  <si>
    <t>R-003</t>
  </si>
  <si>
    <t>Zařízení staveniště (přechodné dopravní značení, zajištění objízdných tras a uzávěr včetně příslušných povolení, ZS sociální objekty, včetně vnitrostaveništního rozvodu a napojení  na media energii,) - kompletní zajištění</t>
  </si>
  <si>
    <t>-843317626</t>
  </si>
  <si>
    <t>Zařízení staveniště (přechodné dopravní značení, zajištění objízdných tras a uzávěr včetně příslušných povolení, ZS sociální objekty, včetně vnitrostaveništního rozvodu a napojení na media energii,) - kompletní zajištění</t>
  </si>
  <si>
    <t>" kompletní zařízení staveniště" 1</t>
  </si>
  <si>
    <t xml:space="preserve">" vybudování přístupové panelové komunikace pro potřeby stavby" </t>
  </si>
  <si>
    <t xml:space="preserve">" včetně podloží, následné odstranění včetně podkladních vrstev a úprava terénu do původního stavu" </t>
  </si>
  <si>
    <t xml:space="preserve">" stavební buňky, úprava stávajíchcí stavebních objektu určených pro zařízení staveniště" </t>
  </si>
  <si>
    <t xml:space="preserve">" pronájem ploch staveniště-pokud to bude nutné z hlediska vytvoření meziskladů materiálu" </t>
  </si>
  <si>
    <t xml:space="preserve">" připojení SLP, provizorní komunikace, skládky včetně likvidace obkladu" </t>
  </si>
  <si>
    <t xml:space="preserve">" ostatní náklady na provoz a údržbu vybavení staveniště" </t>
  </si>
  <si>
    <t xml:space="preserve">" demontáž ZS včetně úpravy plochy do původního stavu" </t>
  </si>
  <si>
    <t>R-003a</t>
  </si>
  <si>
    <t>Náklady spojené s prací za plného provozu (hluk prach, zaměstnanci)</t>
  </si>
  <si>
    <t>386957352</t>
  </si>
  <si>
    <t xml:space="preserve">"příprava staveniště před prováděním stavebních prací" </t>
  </si>
  <si>
    <t>"utěsnění otvorů, provizorní SDK příčky do pěny, ochrana stávajících konstrukcí před poškozením nebo znehodnocením prachem" 1</t>
  </si>
  <si>
    <t xml:space="preserve">"ochrana plachtami, OSB deska na podlaze a ostatní opatření nutná k tomu aby nebyl narušen plynulý chod nemocnice " </t>
  </si>
  <si>
    <t xml:space="preserve">" vytvoření průchozích koridorů při prácei mimo gaastroenterologické centrum a pod." </t>
  </si>
  <si>
    <t>R-005</t>
  </si>
  <si>
    <t>Průběžné čištění komunikací, čištění vozidel při výjezdu ze stavby (zábradlí, zajištění obslužného provozu (zásobování, svoz komunálních odpadů, záchranných složek, ..))</t>
  </si>
  <si>
    <t>-1288367869</t>
  </si>
  <si>
    <t>Průběžné čištění komunikací, čištění vozidel při výjezdu ze stavby, zajištění výkopů (zábradlí, zajištění obslužného provozu (zásobování, svoz komunálních odpadů, záchranných složek, ..))</t>
  </si>
  <si>
    <t>R-006</t>
  </si>
  <si>
    <t xml:space="preserve">Zajištění zkoušek , kamerové zkoušky, tlakové zkoušky, revize, zajištění skládek a meziskládek materiálů a odpadů včetně odvozu a poplatků, zajištění zpětného předání dotčených ploch jednotlivým majitelům </t>
  </si>
  <si>
    <t>-2099536029</t>
  </si>
  <si>
    <t>R-011</t>
  </si>
  <si>
    <t>Náklady zhotovitele na nutné konzultace se zpracovatelem PD při realizaci  a přípravě stavby</t>
  </si>
  <si>
    <t>1845716986</t>
  </si>
  <si>
    <t>Náklady zhotovitele na nutné konzultace se zpracovatelem PD při realizaci a přípravě stavby</t>
  </si>
  <si>
    <t>"prohlídka stavby s investorem pro upřesnění předané PD, doplnění  podmínek provádění a další podrobnosti"  1</t>
  </si>
  <si>
    <t xml:space="preserve">"na více práce prokazatelně vzniklé neúčastí na prohlídce staveniště,nebude  v průběhu stavby brán zřetel" </t>
  </si>
  <si>
    <t>R-014</t>
  </si>
  <si>
    <t>Náklady na nepředvídatelné skutečnosti - pevná částka 20 000 Kč</t>
  </si>
  <si>
    <t>-1265106539</t>
  </si>
  <si>
    <t>R-018</t>
  </si>
  <si>
    <t>Závěrečný úklid objektu před předáním stavby uživateli do trvalého užívání, finální úklid stavby a okolí</t>
  </si>
  <si>
    <t>-349785509</t>
  </si>
  <si>
    <t>VRN1</t>
  </si>
  <si>
    <t>Průzkumné, geodetické a projektové práce</t>
  </si>
  <si>
    <t>011002000</t>
  </si>
  <si>
    <t>Prohlídka staveniště (doplnění invormací, zodpovězení dotazů)</t>
  </si>
  <si>
    <t>-1860688932</t>
  </si>
  <si>
    <t>"prohlídkou staveniště bude určen rozsah provedení prací zahrnutých v části HZS" 1</t>
  </si>
  <si>
    <t>011514000</t>
  </si>
  <si>
    <t>Stavebně-statický průzkum</t>
  </si>
  <si>
    <t>…</t>
  </si>
  <si>
    <t>-1215190761</t>
  </si>
  <si>
    <t xml:space="preserve">" provedení sond pro upřesnění skutečného stavu stávajícíh konstrukcí" </t>
  </si>
  <si>
    <t xml:space="preserve">" podrobnosti viz. půdorys bouracích prací"  </t>
  </si>
  <si>
    <t>"sondy do podlahy"  2</t>
  </si>
  <si>
    <t>"sondy do podhledu"1</t>
  </si>
  <si>
    <t>II-E - II. etapa - 1.NP a 2.NP</t>
  </si>
  <si>
    <t>ST - Stavební část 1.NP a 2.NP</t>
  </si>
  <si>
    <t>ST01 - 1.NP-stavební část</t>
  </si>
  <si>
    <t xml:space="preserve">    63 - Podlahy a podlahové konstrukce</t>
  </si>
  <si>
    <t xml:space="preserve">    64 - Osazování výplní otvorů</t>
  </si>
  <si>
    <t xml:space="preserve">    721 - Zdravotechnika - vnitřní kanalizace</t>
  </si>
  <si>
    <t>317142424</t>
  </si>
  <si>
    <t>Překlad nenosný pórobetonový š 100 mm v do 250 mm na tenkovrstvou maltu dl přes 1250 do 1500 mm</t>
  </si>
  <si>
    <t>505134349</t>
  </si>
  <si>
    <t>Překlady nenosné z pórobetonu osazené do tenkého maltového lože, výšky do 250 mm, šířky překladu 100 mm, délky překladu přes 1250 do 1500 mm</t>
  </si>
  <si>
    <t>https://podminky.urs.cz/item/CS_URS_2021_02/317142424</t>
  </si>
  <si>
    <t>" viz. půdorys 1.NP nový stav" 1</t>
  </si>
  <si>
    <t>1195962808</t>
  </si>
  <si>
    <t xml:space="preserve">" viz. půdorys 1.NP nový stav" </t>
  </si>
  <si>
    <t xml:space="preserve">" včetně separační vrstvy při zakládání" </t>
  </si>
  <si>
    <t>2,4*4,26-0,8*1,97</t>
  </si>
  <si>
    <t>-987020687</t>
  </si>
  <si>
    <t>"ukotvení nové příčky" 3,3*2</t>
  </si>
  <si>
    <t>611131321</t>
  </si>
  <si>
    <t>Penetrační disperzní nátěr vnitřních stropů nanášený strojně</t>
  </si>
  <si>
    <t>836375750</t>
  </si>
  <si>
    <t>Podkladní a spojovací vrstva vnitřních omítaných ploch penetrace disperzní nanášená strojně stropů</t>
  </si>
  <si>
    <t>https://podminky.urs.cz/item/CS_URS_2021_02/611131321</t>
  </si>
  <si>
    <t xml:space="preserve">"viz. půdorys 1.NP nový stav" </t>
  </si>
  <si>
    <t>7,7+3,6</t>
  </si>
  <si>
    <t>611325422</t>
  </si>
  <si>
    <t>Oprava vnitřní vápenocementové štukové omítky stropů v rozsahu plochy přes 10 do 30 %</t>
  </si>
  <si>
    <t>-399330202</t>
  </si>
  <si>
    <t>Oprava vápenocementové omítky vnitřních ploch štukové dvouvrstvé, tloušťky do 20 mm a tloušťky štuku do 3 mm stropů, v rozsahu opravované plochy přes 10 do 30%</t>
  </si>
  <si>
    <t>https://podminky.urs.cz/item/CS_URS_2021_02/611325422</t>
  </si>
  <si>
    <t>-1013469501</t>
  </si>
  <si>
    <t>(2,4*2+1,515*2+3,27*2+2,4*2)*4,26-(1,25*2,0+0,8*1,97*2+0,8*1,97+0,6*1,97)</t>
  </si>
  <si>
    <t>(1,25+2,0*2)*0,4</t>
  </si>
  <si>
    <t>-8752444</t>
  </si>
  <si>
    <t>(2,4*4,26-0,8*1,97)*2</t>
  </si>
  <si>
    <t>612321121</t>
  </si>
  <si>
    <t>Vápenocementová omítka hladká jednovrstvá vnitřních stěn nanášená ručně</t>
  </si>
  <si>
    <t>1394558733</t>
  </si>
  <si>
    <t>Omítka vápenocementová vnitřních ploch nanášená ručně jednovrstvá, tloušťky do 10 mm hladká svislých konstrukcí stěn</t>
  </si>
  <si>
    <t>https://podminky.urs.cz/item/CS_URS_2021_02/612321121</t>
  </si>
  <si>
    <t xml:space="preserve">" omítka pod obklad" </t>
  </si>
  <si>
    <t>"152a" 2,5*1,6</t>
  </si>
  <si>
    <t>"152b" (2,4*2+1,52*2)*3,2-(0,8*1,97+0,6*1,97+1,25*2,0)</t>
  </si>
  <si>
    <t>192903607</t>
  </si>
  <si>
    <t>"doplnění omítky po tlučeném obkladu 152a" (3,27*2+2,4)*2,6-(0,8*1,97+2,5*1,6)</t>
  </si>
  <si>
    <t>987319303</t>
  </si>
  <si>
    <t>"viz. půdorys 1.NP nový stav"</t>
  </si>
  <si>
    <t>"pro potřeby EL" 20*0,05+7*0,1+0,15*0,15*15</t>
  </si>
  <si>
    <t>612325422</t>
  </si>
  <si>
    <t>Oprava vnitřní vápenocementové štukové omítky stěn v rozsahu plochy přes 10 do 30 %</t>
  </si>
  <si>
    <t>-900808335</t>
  </si>
  <si>
    <t>Oprava vápenocementové omítky vnitřních ploch štukové dvouvrstvé, tloušťky do 20 mm a tloušťky štuku do 3 mm stěn, v rozsahu opravované plochy přes 10 do 30%</t>
  </si>
  <si>
    <t>https://podminky.urs.cz/item/CS_URS_2021_02/612325422</t>
  </si>
  <si>
    <t>-((4,55*2+2,4*2)*2,6-(1,25*2,0+0,8*1,97+0,6*1,97)+(1,25*2+2,0*2)*0,4)</t>
  </si>
  <si>
    <t>-1337476661</t>
  </si>
  <si>
    <t>-897533188</t>
  </si>
  <si>
    <t>1280270114</t>
  </si>
  <si>
    <t>619991021</t>
  </si>
  <si>
    <t>Oblepení rámů a keramických soklů lepící páskou</t>
  </si>
  <si>
    <t>-155723000</t>
  </si>
  <si>
    <t>Zakrytí vnitřních ploch před znečištěním včetně pozdějšího odkrytí rámů oken a dveří, keramických soklů oblepením malířskou páskou</t>
  </si>
  <si>
    <t>https://podminky.urs.cz/item/CS_URS_2021_02/619991021</t>
  </si>
  <si>
    <t>1,0*2,0*2*3+1,25*2,0</t>
  </si>
  <si>
    <t>658301572</t>
  </si>
  <si>
    <t xml:space="preserve">" viz. půdorys 1.NP bourací práce" </t>
  </si>
  <si>
    <t>"ochrana stávajícíh podlah " 2*5+2,0</t>
  </si>
  <si>
    <t>"ochrana parapetu" 1,3*0,5</t>
  </si>
  <si>
    <t>"ochrana stávajícíh zárubní" (1,0+2,0*2)*0,5*2</t>
  </si>
  <si>
    <t>" zajištění podlahové vpusti proti nečistotám" 1,0</t>
  </si>
  <si>
    <t>-1044862612</t>
  </si>
  <si>
    <t>632450134</t>
  </si>
  <si>
    <t>Vyrovnávací cementový potěr tl přes 40 do 50 mm ze suchých směsí provedený v ploše</t>
  </si>
  <si>
    <t>1818039836</t>
  </si>
  <si>
    <t>Potěr cementový vyrovnávací ze suchých směsí v ploše o průměrné (střední) tl. přes 40 do 50 mm</t>
  </si>
  <si>
    <t>https://podminky.urs.cz/item/CS_URS_2021_02/632450134</t>
  </si>
  <si>
    <t>" viz. půdorys 1.NP nový stav"  7,7+3,6</t>
  </si>
  <si>
    <t>634112112</t>
  </si>
  <si>
    <t>Obvodová dilatace podlahovým páskem z pěnového PE mezi stěnou a mazaninou nebo potěrem v 100 mm</t>
  </si>
  <si>
    <t>1098238237</t>
  </si>
  <si>
    <t>Obvodová dilatace mezi stěnou a mazaninou nebo potěrem podlahovým páskem z pěnového PE tl. do 10 mm, výšky 100 mm</t>
  </si>
  <si>
    <t>https://podminky.urs.cz/item/CS_URS_2021_02/634112112</t>
  </si>
  <si>
    <t>" viz. půdorys 1.NP nový stav"  2,4*4+3,3*2+1,5*2</t>
  </si>
  <si>
    <t>985323112</t>
  </si>
  <si>
    <t>Spojovací můstek reprofilovaného betonu na cementové bázi tl 2 mm</t>
  </si>
  <si>
    <t>-1911193225</t>
  </si>
  <si>
    <t>Spojovací můstek reprofilovaného betonu na cementové bázi, tloušťky 2 mm</t>
  </si>
  <si>
    <t>https://podminky.urs.cz/item/CS_URS_2021_02/985323112</t>
  </si>
  <si>
    <t>" viz. půdorys 1.NP nový stav"  (7,7+3,6)*3</t>
  </si>
  <si>
    <t>1853007076</t>
  </si>
  <si>
    <t>" nové zárubně" 1</t>
  </si>
  <si>
    <t>55331432</t>
  </si>
  <si>
    <t>zárubeň jednokřídlá ocelová pro dodatečnou montáž tl stěny 75-100mm rozměru 800/1970, 2100mm</t>
  </si>
  <si>
    <t>-878997373</t>
  </si>
  <si>
    <t>949101112</t>
  </si>
  <si>
    <t>Lešení pomocné pro objekty pozemních staveb s lešeňovou podlahou v přes 1,9 do 3,5 m zatížení do 150 kg/m2</t>
  </si>
  <si>
    <t>219818660</t>
  </si>
  <si>
    <t>Lešení pomocné pracovní pro objekty pozemních staveb pro zatížení do 150 kg/m2, o výšce lešeňové podlahy přes 1,9 do 3,5 m</t>
  </si>
  <si>
    <t>https://podminky.urs.cz/item/CS_URS_2021_02/949101112</t>
  </si>
  <si>
    <t>" viz. půdorys 1.NP" 12,0+5,0</t>
  </si>
  <si>
    <t>-1437665202</t>
  </si>
  <si>
    <t>2031425515</t>
  </si>
  <si>
    <t>"podkladní vrstvy stávající dlažby" 12,0*(0,01+0,003)</t>
  </si>
  <si>
    <t>965046111</t>
  </si>
  <si>
    <t>Broušení stávajících betonových podlah úběr do 3 mm</t>
  </si>
  <si>
    <t>679873978</t>
  </si>
  <si>
    <t>https://podminky.urs.cz/item/CS_URS_2021_02/965046111</t>
  </si>
  <si>
    <t>"podkladní vrstvy stávající dlažby" 12,0</t>
  </si>
  <si>
    <t>965046119</t>
  </si>
  <si>
    <t>Příplatek k broušení stávajících betonových podlah za každý další 1 mm úběru</t>
  </si>
  <si>
    <t>292911702</t>
  </si>
  <si>
    <t>Broušení stávajících betonových podlah Příplatek k ceně za každý další 1 mm úběru</t>
  </si>
  <si>
    <t>https://podminky.urs.cz/item/CS_URS_2021_02/965046119</t>
  </si>
  <si>
    <t>"podkladní vrstvy stávající dlažby" 12,0*2</t>
  </si>
  <si>
    <t>62728697</t>
  </si>
  <si>
    <t>-1474852372</t>
  </si>
  <si>
    <t>978011141</t>
  </si>
  <si>
    <t>Otlučení (osekání) vnitřní vápenné nebo vápenocementové omítky stropů v rozsahu přes 10 do 30 %</t>
  </si>
  <si>
    <t>1992833328</t>
  </si>
  <si>
    <t>Otlučení vápenných nebo vápenocementových omítek vnitřních ploch stropů, v rozsahu přes 10 do 30 %</t>
  </si>
  <si>
    <t>https://podminky.urs.cz/item/CS_URS_2021_02/978011141</t>
  </si>
  <si>
    <t>"m.č. 152" 12,0</t>
  </si>
  <si>
    <t>978013141</t>
  </si>
  <si>
    <t>Otlučení (osekání) vnitřní vápenné nebo vápenocementové omítky stěn v rozsahu přes 10 do 30 %</t>
  </si>
  <si>
    <t>435612692</t>
  </si>
  <si>
    <t>Otlučení vápenných nebo vápenocementových omítek vnitřních ploch stěn s vyškrabáním spar, s očištěním zdiva, v rozsahu přes 10 do 30 %</t>
  </si>
  <si>
    <t>https://podminky.urs.cz/item/CS_URS_2021_02/978013141</t>
  </si>
  <si>
    <t xml:space="preserve">"odpočet obkladu" </t>
  </si>
  <si>
    <t>"152a" -(2,4*2+3,27*2)*2,6</t>
  </si>
  <si>
    <t>"152b" -(2,4*2+1,515*2)*3,0</t>
  </si>
  <si>
    <t>-1725146611</t>
  </si>
  <si>
    <t>(4,55*2+2,4*2)*2,6-(1,25*2,0+0,8*1,97+0,6*1,97)+(1,25*2+2,0*2)*0,4</t>
  </si>
  <si>
    <t>1856302660</t>
  </si>
  <si>
    <t>-534448115</t>
  </si>
  <si>
    <t>1780531579</t>
  </si>
  <si>
    <t xml:space="preserve">"přdpoklad skládka nebo zařízení pro nakládání s odpady do 20 km" </t>
  </si>
  <si>
    <t>4,717*19</t>
  </si>
  <si>
    <t>1097325878</t>
  </si>
  <si>
    <t>998018001</t>
  </si>
  <si>
    <t>Přesun hmot ruční pro budovy v do 6 m</t>
  </si>
  <si>
    <t>938993986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</si>
  <si>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</si>
  <si>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https://podminky.urs.cz/item/CS_URS_2021_02/998018001</t>
  </si>
  <si>
    <t>713110834</t>
  </si>
  <si>
    <t>Odstranění tepelné izolace stropů přibité nebo nastřelené z vláknitých materiálů nasáklých vodou tl přes 100 mm</t>
  </si>
  <si>
    <t>495277704</t>
  </si>
  <si>
    <t>Odstranění tepelné izolace stropů nebo podhledů z rohoží, pásů, dílců, desek, bloků připevněných přibitím nebo nastřelením z vláknitých materiálů nasáklých vodou, tloušťka izolace přes 100 mm</t>
  </si>
  <si>
    <t>https://podminky.urs.cz/item/CS_URS_2021_02/713110834</t>
  </si>
  <si>
    <t xml:space="preserve">"viz. půdorys 1.NP  bourací práce" </t>
  </si>
  <si>
    <t>"demontáž konstrukční vrstvy  stávajícího podhledu" 11,7</t>
  </si>
  <si>
    <t>916973763</t>
  </si>
  <si>
    <t>"demontáž konstrukční vrstvy  stávajícího podhledu" 11,7+14,6*0,3</t>
  </si>
  <si>
    <t>-1589410404</t>
  </si>
  <si>
    <t>"montáž konstrukční vrstvy nového podhledu" 11,7</t>
  </si>
  <si>
    <t>-878667480</t>
  </si>
  <si>
    <t>" viz. montáž + ztratné" 11,7</t>
  </si>
  <si>
    <t>11,7*1,02 'Přepočtené koeficientem množství</t>
  </si>
  <si>
    <t>931505320</t>
  </si>
  <si>
    <t xml:space="preserve">"viz. půdorys 1.NP  nový stav" </t>
  </si>
  <si>
    <t>"montáž konstrukční vrstvy  nového podhledu" 11,7+14,6*0,3</t>
  </si>
  <si>
    <t>507734760</t>
  </si>
  <si>
    <t>" viz. montáž + ztratné" 16,08</t>
  </si>
  <si>
    <t>16,08*1,02 'Přepočtené koeficientem množství</t>
  </si>
  <si>
    <t>83955767</t>
  </si>
  <si>
    <t>998713201</t>
  </si>
  <si>
    <t>Přesun hmot procentní pro izolace tepelné v objektech v do 6 m</t>
  </si>
  <si>
    <t>-658846914</t>
  </si>
  <si>
    <t>Přesun hmot pro izolace tepelné stanovený procentní sazbou (%) z ceny vodorovná dopravní vzdálenost do 50 m v objektech výšky do 6 m</t>
  </si>
  <si>
    <t>https://podminky.urs.cz/item/CS_URS_2021_02/998713201</t>
  </si>
  <si>
    <t>721</t>
  </si>
  <si>
    <t>Zdravotechnika - vnitřní kanalizace</t>
  </si>
  <si>
    <t>721210814</t>
  </si>
  <si>
    <t>Demontáž vpustí podlahových z kyselinovzdorné kameniny DN 125</t>
  </si>
  <si>
    <t>1072524359</t>
  </si>
  <si>
    <t>Demontáž kanalizačního příslušenství vpustí podlahových z kyselinovzdorné kameniny DN 125</t>
  </si>
  <si>
    <t>https://podminky.urs.cz/item/CS_URS_2021_02/721210814</t>
  </si>
  <si>
    <t>"demontáž stávajících zařizovacích předmětů" 1</t>
  </si>
  <si>
    <t>1880559725</t>
  </si>
  <si>
    <t>"demontáž stávajících zařizovacích předmětů" 4</t>
  </si>
  <si>
    <t>725240811</t>
  </si>
  <si>
    <t>Demontáž kabin sprchových bez výtokových armatur</t>
  </si>
  <si>
    <t>1569666952</t>
  </si>
  <si>
    <t>Demontáž sprchových kabin a vaniček bez výtokových armatur kabin</t>
  </si>
  <si>
    <t>https://podminky.urs.cz/item/CS_URS_2021_02/725240811</t>
  </si>
  <si>
    <t>"demontáž stávajících zařizovacích předmětů" 3</t>
  </si>
  <si>
    <t>606764519</t>
  </si>
  <si>
    <t>"152a, 152b" 7,7+3,6</t>
  </si>
  <si>
    <t>-1285321201</t>
  </si>
  <si>
    <t>249270697</t>
  </si>
  <si>
    <t>"demontáž stávajícího podhledu" 11,7+2,4*0,8</t>
  </si>
  <si>
    <t>998763401</t>
  </si>
  <si>
    <t>Přesun hmot procentní pro sádrokartonové konstrukce v objektech v do 6 m</t>
  </si>
  <si>
    <t>-1799987456</t>
  </si>
  <si>
    <t>Přesun hmot pro konstrukce montované z desek stanovený procentní sazbou (%) z ceny vodorovná dopravní vzdálenost do 50 m v objektech výšky do 6 m</t>
  </si>
  <si>
    <t>https://podminky.urs.cz/item/CS_URS_2021_02/998763401</t>
  </si>
  <si>
    <t>1417658251</t>
  </si>
  <si>
    <t>" viz. půdorys 1.NP nový stav"  1</t>
  </si>
  <si>
    <t>61162RP7</t>
  </si>
  <si>
    <t>dveře jednokřídlé dřevotřískové povrch laminátový plné 800x1970-2100mm (  podrobnosti viz. výkresová část PD tabulky)</t>
  </si>
  <si>
    <t>1055435928</t>
  </si>
  <si>
    <t xml:space="preserve">"označení dveří  T 01" </t>
  </si>
  <si>
    <t xml:space="preserve">"včetně kování a příslušenství" </t>
  </si>
  <si>
    <t>" viz. montáž " 1</t>
  </si>
  <si>
    <t>-200261664</t>
  </si>
  <si>
    <t>"viz. půdorys 1.NP bourací práce"</t>
  </si>
  <si>
    <t>"vyvěšení a zavěšení  stávajícíh dveřních křídel" 2*2</t>
  </si>
  <si>
    <t>1155984534</t>
  </si>
  <si>
    <t>"seřízení pozavěšení  stávajícíh dveřních křídel" 2</t>
  </si>
  <si>
    <t>766694112</t>
  </si>
  <si>
    <t>Montáž parapetních desek dřevěných nebo plastových š do 30 cm dl přes 1,0 do 1,6 m</t>
  </si>
  <si>
    <t>-1504491795</t>
  </si>
  <si>
    <t>Montáž ostatních truhlářských konstrukcí parapetních desek dřevěných nebo plastových šířky do 300 mm, délky přes 1000 do 1600 mm</t>
  </si>
  <si>
    <t>https://podminky.urs.cz/item/CS_URS_2021_02/766694112</t>
  </si>
  <si>
    <t>60794104</t>
  </si>
  <si>
    <t>parapet dřevotřískový vnitřní povrch laminátový š 340mm</t>
  </si>
  <si>
    <t>1019368739</t>
  </si>
  <si>
    <t>"viz. půdorys 1.NP nový stav " 1,3</t>
  </si>
  <si>
    <t>60794121</t>
  </si>
  <si>
    <t>koncovka PVC k parapetním dřevotřískovým deskám 600mm</t>
  </si>
  <si>
    <t>522398</t>
  </si>
  <si>
    <t>"viz. montáž" 1</t>
  </si>
  <si>
    <t>76RP3</t>
  </si>
  <si>
    <t>Dodávka a montáž kuchyské linky  délky 3,3 m včetně vybavení (viz. výkresová část PD)</t>
  </si>
  <si>
    <t>-2003739428</t>
  </si>
  <si>
    <t>Dodávka a montáž kuchyské linky délky 3,3 m včetně vybavení (viz. výkresová část PD)</t>
  </si>
  <si>
    <t>998766201</t>
  </si>
  <si>
    <t>Přesun hmot procentní pro kce truhlářské v objektech v do 6 m</t>
  </si>
  <si>
    <t>1298375493</t>
  </si>
  <si>
    <t>Přesun hmot pro konstrukce truhlářské stanovený procentní sazbou (%) z ceny vodorovná dopravní vzdálenost do 50 m v objektech výšky do 6 m</t>
  </si>
  <si>
    <t>https://podminky.urs.cz/item/CS_URS_2021_02/998766201</t>
  </si>
  <si>
    <t>835569207</t>
  </si>
  <si>
    <t>-217343741</t>
  </si>
  <si>
    <t>465604003</t>
  </si>
  <si>
    <t>771161021</t>
  </si>
  <si>
    <t>Montáž profilu ukončujícího pro plynulý přechod (dlažby s kobercem apod.)</t>
  </si>
  <si>
    <t>-205191920</t>
  </si>
  <si>
    <t>Příprava podkladu před provedením dlažby montáž profilu ukončujícího profilu pro plynulý přechod (dlažba-koberec apod.)</t>
  </si>
  <si>
    <t>https://podminky.urs.cz/item/CS_URS_2021_02/771161021</t>
  </si>
  <si>
    <t>" viz. půdorys 1.NP nový stav"  3,0</t>
  </si>
  <si>
    <t>59054RP6</t>
  </si>
  <si>
    <t xml:space="preserve">profil přechodový  nerezový, dvoudílný, šroubovaný </t>
  </si>
  <si>
    <t>357788566</t>
  </si>
  <si>
    <t>" viz. montáž" 3,0</t>
  </si>
  <si>
    <t>3*1,1 'Přepočtené koeficientem množství</t>
  </si>
  <si>
    <t>771574246</t>
  </si>
  <si>
    <t>Montáž podlah keramických pro mechanické zatížení hladkých lepených flexibilním lepidlem přes 22 do 25 ks/m2</t>
  </si>
  <si>
    <t>-256437535</t>
  </si>
  <si>
    <t>Montáž podlah z dlaždic keramických lepených flexibilním lepidlem maloformátových pro vysoké mechanické zatížení hladkých přes 22 do 25 ks/m2</t>
  </si>
  <si>
    <t>https://podminky.urs.cz/item/CS_URS_2021_02/771574246</t>
  </si>
  <si>
    <t xml:space="preserve">"v ceně bude započítána úprava detailů a spár silikonem" </t>
  </si>
  <si>
    <t>59761432</t>
  </si>
  <si>
    <t>dlažba keramická slinutá hladká do interiéru i exteriéru pro vysoké mechanické namáhání přes 22 do 25ks/m2</t>
  </si>
  <si>
    <t>-70450983</t>
  </si>
  <si>
    <t>"viz. montáž + ztratné" 11,3</t>
  </si>
  <si>
    <t>11,3*1,1 'Přepočtené koeficientem množství</t>
  </si>
  <si>
    <t>998771201</t>
  </si>
  <si>
    <t>Přesun hmot procentní pro podlahy z dlaždic v objektech v do 6 m</t>
  </si>
  <si>
    <t>-1316157535</t>
  </si>
  <si>
    <t>Přesun hmot pro podlahy z dlaždic stanovený procentní sazbou (%) z ceny vodorovná dopravní vzdálenost do 50 m v objektech výšky do 6 m</t>
  </si>
  <si>
    <t>https://podminky.urs.cz/item/CS_URS_2021_02/998771201</t>
  </si>
  <si>
    <t>-1610520720</t>
  </si>
  <si>
    <t>-819504731</t>
  </si>
  <si>
    <t>-1098109880</t>
  </si>
  <si>
    <t>-952353697</t>
  </si>
  <si>
    <t>" viz. montáž+ ztratné"  23,83</t>
  </si>
  <si>
    <t>23,83*1,1 'Přepočtené koeficientem množství</t>
  </si>
  <si>
    <t>-1773827760</t>
  </si>
  <si>
    <t>"152b" 0,4*0,8</t>
  </si>
  <si>
    <t>-775369773</t>
  </si>
  <si>
    <t>" viz. montáž+ ztratné" 0,4*0,8</t>
  </si>
  <si>
    <t>0,32*1,1 'Přepočtené koeficientem množství</t>
  </si>
  <si>
    <t>781494RP6</t>
  </si>
  <si>
    <t>Nerezové  profily ukončovací lepené flexibilním lepidlem - pro zrcadlo</t>
  </si>
  <si>
    <t>1182655389</t>
  </si>
  <si>
    <t>Nerezové profily ukončovací lepené flexibilním lepidlem - pro zrcadlo</t>
  </si>
  <si>
    <t>0,4*2+0,8*2</t>
  </si>
  <si>
    <t>781494RP8</t>
  </si>
  <si>
    <t>-1527947246</t>
  </si>
  <si>
    <t>Nerezové profily ukončovací lepené flexibilním lepidlem - pro obklad</t>
  </si>
  <si>
    <t>(2,5*2+1,6*2)</t>
  </si>
  <si>
    <t>781494RP9</t>
  </si>
  <si>
    <t>Nerezové  profily rohové lepené flexibilním lepidlem - pro obklad</t>
  </si>
  <si>
    <t>1260149927</t>
  </si>
  <si>
    <t>Nerezové profily rohové lepené flexibilním lepidlem - pro obklad</t>
  </si>
  <si>
    <t>1,3+2,3*2+1,3</t>
  </si>
  <si>
    <t>998781201</t>
  </si>
  <si>
    <t>Přesun hmot procentní pro obklady keramické v objektech v do 6 m</t>
  </si>
  <si>
    <t>-1628945069</t>
  </si>
  <si>
    <t>Přesun hmot pro obklady keramické stanovený procentní sazbou (%) z ceny vodorovná dopravní vzdálenost do 50 m v objektech výšky do 6 m</t>
  </si>
  <si>
    <t>https://podminky.urs.cz/item/CS_URS_2021_02/998781201</t>
  </si>
  <si>
    <t>-165667783</t>
  </si>
  <si>
    <t>"800/1970" (0,9+2,0*2)*0,4*2</t>
  </si>
  <si>
    <t>"600/1970" (0,6+2,0*2)*0,4</t>
  </si>
  <si>
    <t>783306807</t>
  </si>
  <si>
    <t>Odstranění nátěru ze zámečnických konstrukcí odstraňovačem nátěrů</t>
  </si>
  <si>
    <t>-1437291086</t>
  </si>
  <si>
    <t>Odstranění nátěrů ze zámečnických konstrukcí odstraňovačem nátěrů s obroušením</t>
  </si>
  <si>
    <t>https://podminky.urs.cz/item/CS_URS_2021_02/783306807</t>
  </si>
  <si>
    <t>652940149</t>
  </si>
  <si>
    <t>-1401710119</t>
  </si>
  <si>
    <t>-1605139398</t>
  </si>
  <si>
    <t>89159364</t>
  </si>
  <si>
    <t>"strop"  7,7+3,6</t>
  </si>
  <si>
    <t>784121003</t>
  </si>
  <si>
    <t>Oškrabání malby v mísnostech v přes 3,80 do 5,00 m</t>
  </si>
  <si>
    <t>1205968829</t>
  </si>
  <si>
    <t>Oškrabání malby v místnostech výšky přes 3,80 do 5,00 m</t>
  </si>
  <si>
    <t>https://podminky.urs.cz/item/CS_URS_2021_02/784121003</t>
  </si>
  <si>
    <t>260171955</t>
  </si>
  <si>
    <t>11416127</t>
  </si>
  <si>
    <t>1,25*2,0+1,0*2,0*4</t>
  </si>
  <si>
    <t>1414513410</t>
  </si>
  <si>
    <t xml:space="preserve">" viz. montáž+ ztratné" </t>
  </si>
  <si>
    <t>10,5+11,3</t>
  </si>
  <si>
    <t>21,8*1,05 'Přepočtené koeficientem množství</t>
  </si>
  <si>
    <t>784181103</t>
  </si>
  <si>
    <t>Základní akrylátová jednonásobná bezbarvá penetrace podkladu v místnostech v přes 3,80 do 5,00 m</t>
  </si>
  <si>
    <t>1325492463</t>
  </si>
  <si>
    <t>Penetrace podkladu jednonásobná základní akrylátová bezbarvá v místnostech výšky přes 3,80 do 5,00 m</t>
  </si>
  <si>
    <t>https://podminky.urs.cz/item/CS_URS_2021_02/784181103</t>
  </si>
  <si>
    <t>"152a" -2,5*1,6</t>
  </si>
  <si>
    <t>"152b" -(2,4*2+1,515*2)*3,2</t>
  </si>
  <si>
    <t>784211003</t>
  </si>
  <si>
    <t>Jednonásobné bílé malby ze směsí za mokra výborně oděruvzdorných v místnostech v přes 3,80 do 5,00 m</t>
  </si>
  <si>
    <t>-122912619</t>
  </si>
  <si>
    <t>Malby z malířských směsí oděruvzdorných za mokra jednonásobné, bílé za mokra odruvzdorné výborně v místnostech výšky přes 3,80 do 5,00 m</t>
  </si>
  <si>
    <t>https://podminky.urs.cz/item/CS_URS_2021_02/784211003</t>
  </si>
  <si>
    <t>-1965140715</t>
  </si>
  <si>
    <t>2*8*1</t>
  </si>
  <si>
    <t>-1296224496</t>
  </si>
  <si>
    <t>ST02 - 2.NP-stavební část</t>
  </si>
  <si>
    <t>317234410</t>
  </si>
  <si>
    <t>Vyzdívka mezi nosníky z cihel pálených na MC</t>
  </si>
  <si>
    <t>798514167</t>
  </si>
  <si>
    <t>Vyzdívka mezi nosníky cihlami pálenými na maltu cementovou</t>
  </si>
  <si>
    <t>https://podminky.urs.cz/item/CS_URS_2021_02/317234410</t>
  </si>
  <si>
    <t xml:space="preserve">"viz. půdorys 2.NP nový stav" </t>
  </si>
  <si>
    <t xml:space="preserve">" nové překlady" </t>
  </si>
  <si>
    <t>1,5*0,5*0,3</t>
  </si>
  <si>
    <t>317944323</t>
  </si>
  <si>
    <t>Válcované nosníky č.14 až 22 dodatečně osazované do připravených otvorů</t>
  </si>
  <si>
    <t>391048868</t>
  </si>
  <si>
    <t>Válcované nosníky dodatečně osazované do připravených otvorů bez zazdění hlav č. 14 až 22</t>
  </si>
  <si>
    <t>https://podminky.urs.cz/item/CS_URS_2021_02/317944323</t>
  </si>
  <si>
    <t xml:space="preserve">" nové překlady včetně základního nátěru" </t>
  </si>
  <si>
    <t>16,7*1,5*3*1,08*0,001</t>
  </si>
  <si>
    <t>827738324</t>
  </si>
  <si>
    <t xml:space="preserve">" včetně separační podložky" </t>
  </si>
  <si>
    <t>1,5*2,2+1,5*2,2</t>
  </si>
  <si>
    <t>1081632464</t>
  </si>
  <si>
    <t xml:space="preserve">" pro m.č. 232" </t>
  </si>
  <si>
    <t>1,2*2+2,1*2+1,0+2,1*2</t>
  </si>
  <si>
    <t>346244382</t>
  </si>
  <si>
    <t>Plentování jednostranné v přes 200 do 300 mm válcovaných nosníků cihlami</t>
  </si>
  <si>
    <t>1621679330</t>
  </si>
  <si>
    <t>Plentování ocelových válcovaných nosníků jednostranné cihlami na maltu, výška stojiny přes 200 do 300 mm</t>
  </si>
  <si>
    <t>https://podminky.urs.cz/item/CS_URS_2021_02/346244382</t>
  </si>
  <si>
    <t>1,5*0,3*2</t>
  </si>
  <si>
    <t>349231811</t>
  </si>
  <si>
    <t>Přizdívka ostění s ozubem z cihel tl přes 80 do 150 mm</t>
  </si>
  <si>
    <t>293732747</t>
  </si>
  <si>
    <t>Přizdívka z cihel ostění s ozubem ve vybouraných otvorech, s vysekáním kapes pro zavázaní přes 80 do 150 mm</t>
  </si>
  <si>
    <t>https://podminky.urs.cz/item/CS_URS_2021_02/349231811</t>
  </si>
  <si>
    <t>1,2*0,5+2,2*0,5*2</t>
  </si>
  <si>
    <t>-317533795</t>
  </si>
  <si>
    <t>"úprava fasády pro potřeby VZT" 1</t>
  </si>
  <si>
    <t xml:space="preserve"> "pro opravu fasády budou použity montážní plošiny, jeřáby, lešení použité při montáži VZT zařízení" </t>
  </si>
  <si>
    <t>-1472174193</t>
  </si>
  <si>
    <t>"úprava fasády pro potřeby VZT" 1,0</t>
  </si>
  <si>
    <t>611131121</t>
  </si>
  <si>
    <t>Penetrační disperzní nátěr vnitřních stropů nanášený ručně</t>
  </si>
  <si>
    <t>-1001588652</t>
  </si>
  <si>
    <t>Podkladní a spojovací vrstva vnitřních omítaných ploch penetrace disperzní nanášená ručně stropů</t>
  </si>
  <si>
    <t>https://podminky.urs.cz/item/CS_URS_2021_02/611131121</t>
  </si>
  <si>
    <t>" pro m.č. 232" 13,8</t>
  </si>
  <si>
    <t>611142001</t>
  </si>
  <si>
    <t>Potažení vnitřních stropů sklovláknitým pletivem vtlačeným do tenkovrstvé hmoty</t>
  </si>
  <si>
    <t>2144037305</t>
  </si>
  <si>
    <t>Potažení vnitřních ploch pletivem v ploše nebo pruzích, na plném podkladu sklovláknitým vtlačením do tmelu stropů</t>
  </si>
  <si>
    <t>https://podminky.urs.cz/item/CS_URS_2021_02/611142001</t>
  </si>
  <si>
    <t>611325416</t>
  </si>
  <si>
    <t>Oprava vnitřní vápenocementové hladké omítky stropů v rozsahu plochy do 10 % s celoplošným přeštukováním</t>
  </si>
  <si>
    <t>1590079937</t>
  </si>
  <si>
    <t>Oprava vápenocementové omítky vnitřních ploch hladké, tloušťky do 20 mm, s celoplošným přeštukováním, tloušťky štuku 3 mm stropů, v rozsahu opravované plochy do 10%</t>
  </si>
  <si>
    <t>https://podminky.urs.cz/item/CS_URS_2021_02/611325416</t>
  </si>
  <si>
    <t>612131121</t>
  </si>
  <si>
    <t>Penetrační disperzní nátěr vnitřních stěn nanášený ručně</t>
  </si>
  <si>
    <t>1313182612</t>
  </si>
  <si>
    <t>Podkladní a spojovací vrstva vnitřních omítaných ploch penetrace disperzní nanášená ručně stěn</t>
  </si>
  <si>
    <t>https://podminky.urs.cz/item/CS_URS_2021_02/612131121</t>
  </si>
  <si>
    <t>" pro m.č. 232" (4,0*2+3,45*2)*3,3-(2,5*2,0+0,9*1,97)+(2,0+2,0*2)*0,5+(1,2+2,2*2)*0,5</t>
  </si>
  <si>
    <t>(1,0+2,2*2)*0,3</t>
  </si>
  <si>
    <t>" pro úpravy na chodbě m.č. 2.02" 5,0*3,3-0,9*1,97</t>
  </si>
  <si>
    <t>1551164293</t>
  </si>
  <si>
    <t>-774785775</t>
  </si>
  <si>
    <t xml:space="preserve">" viz. půdorys 2.NP nový stav" </t>
  </si>
  <si>
    <t>(1,5*2,2+1,5*2,2)*2</t>
  </si>
  <si>
    <t>612315225</t>
  </si>
  <si>
    <t>Vápenná štuková omítka malých ploch přes 1 do 4 m2 na stěnách</t>
  </si>
  <si>
    <t>-1026335398</t>
  </si>
  <si>
    <t>Vápenná omítka jednotlivých malých ploch štuková na stěnách, plochy jednotlivě přes 1,0 do 4 m2</t>
  </si>
  <si>
    <t>https://podminky.urs.cz/item/CS_URS_2021_02/612315225</t>
  </si>
  <si>
    <t>" pro m.č. 232" 2,0</t>
  </si>
  <si>
    <t>" pro úpravy na chodbě m.č. 2.02"  2,0</t>
  </si>
  <si>
    <t>612321341</t>
  </si>
  <si>
    <t>Vápenocementová omítka štuková dvouvrstvá vnitřních stěn nanášená strojně</t>
  </si>
  <si>
    <t>-1099480016</t>
  </si>
  <si>
    <t>Omítka vápenocementová vnitřních ploch nanášená strojně dvouvrstvá, tloušťky jádrové omítky do 10 mm a tloušťky štuku do 3 mm štuková svislých konstrukcí stěn</t>
  </si>
  <si>
    <t>https://podminky.urs.cz/item/CS_URS_2021_02/612321341</t>
  </si>
  <si>
    <t>" pro úpravy na chodbě m.č. 2.02" 5,0*3,3</t>
  </si>
  <si>
    <t>-(1,5*2,2+1,5*2,2)*2</t>
  </si>
  <si>
    <t>"přepokladna 30 % plochy " 53,117/100*30</t>
  </si>
  <si>
    <t>206084884</t>
  </si>
  <si>
    <t>"pro potřeby EL" 10*0,05+3*0,1+0,15*0,15*4</t>
  </si>
  <si>
    <t>612325416</t>
  </si>
  <si>
    <t>Oprava vnitřní vápenocementové hladké omítky stěn v rozsahu plochy do 10 % s celoplošným přeštukováním</t>
  </si>
  <si>
    <t>-1101122344</t>
  </si>
  <si>
    <t>Oprava vápenocementové omítky vnitřních ploch hladké, tloušťky do 20 mm, s celoplošným přeštukováním, tloušťky štuku 3 mm stěn, v rozsahu opravované plochy do 10%</t>
  </si>
  <si>
    <t>https://podminky.urs.cz/item/CS_URS_2021_02/612325416</t>
  </si>
  <si>
    <t>809842211</t>
  </si>
  <si>
    <t>144883509</t>
  </si>
  <si>
    <t xml:space="preserve">" pro m.č. 232 a 202" </t>
  </si>
  <si>
    <t>14,3+8,0*2</t>
  </si>
  <si>
    <t>515515866</t>
  </si>
  <si>
    <t>" pro m.č. 232 a 202" 2,5*2,0+0,9*1,97*2</t>
  </si>
  <si>
    <t>1637387241</t>
  </si>
  <si>
    <t xml:space="preserve">" viz. půdorys 2.NP bourací práce" </t>
  </si>
  <si>
    <t>"ochrana stávajícíh podlah " 15,0+3,0*2,0</t>
  </si>
  <si>
    <t>"ochrana parapetu" 2,5*0,5</t>
  </si>
  <si>
    <t>1347880108</t>
  </si>
  <si>
    <t>"ochrana stávajícíh podlah " 15,0+3,0*2</t>
  </si>
  <si>
    <t>642945111</t>
  </si>
  <si>
    <t>Osazování protipožárních nebo protiplynových zárubní dveří jednokřídlových do 2,5 m2</t>
  </si>
  <si>
    <t>-1899737402</t>
  </si>
  <si>
    <t>Osazování ocelových zárubní protipožárních nebo protiplynových dveří do vynechaného otvoru, s obetonováním, dveří jednokřídlových do 2,5 m2</t>
  </si>
  <si>
    <t>https://podminky.urs.cz/item/CS_URS_2021_02/642945111</t>
  </si>
  <si>
    <t xml:space="preserve">"viz. výkresová část PD" </t>
  </si>
  <si>
    <t>" m.č. 232"1</t>
  </si>
  <si>
    <t>55331558</t>
  </si>
  <si>
    <t>zárubeň jednokřídlá ocelová pro zdění s protipožární úpravou tl stěny 75-100mm rozměru 900/1970, 2100mm</t>
  </si>
  <si>
    <t>-1973816723</t>
  </si>
  <si>
    <t>1864458587</t>
  </si>
  <si>
    <t>" viz. půdorys 2.NP" 50,0-32,1</t>
  </si>
  <si>
    <t>960980724</t>
  </si>
  <si>
    <t>-363007963</t>
  </si>
  <si>
    <t xml:space="preserve">" viz. půdorys2.NP  bourací práce" </t>
  </si>
  <si>
    <t>"vybourání stávajícíh podkladních vrstev podlahy" 7,0*(0,003+0,015)</t>
  </si>
  <si>
    <t>1784390219</t>
  </si>
  <si>
    <t>"vybourání stávajícíh podkladních vrstev podlahy" 7,0*(0,015)</t>
  </si>
  <si>
    <t>559135785</t>
  </si>
  <si>
    <t>1,2*0,5+0,5*2,2*2+0,3*2,2*2+1,5*0,3</t>
  </si>
  <si>
    <t>-892331876</t>
  </si>
  <si>
    <t>" pro m.č. 232" 0,8*2,0</t>
  </si>
  <si>
    <t>971033651</t>
  </si>
  <si>
    <t>Vybourání otvorů ve zdivu cihelném pl do 4 m2 na MVC nebo MV tl do 600 mm</t>
  </si>
  <si>
    <t>-140333797</t>
  </si>
  <si>
    <t>Vybourání otvorů ve zdivu základovém nebo nadzákladovém z cihel, tvárnic, příčkovek z cihel pálených na maltu vápennou nebo vápenocementovou plochy do 4 m2, tl. do 600 mm</t>
  </si>
  <si>
    <t>https://podminky.urs.cz/item/CS_URS_2021_02/971033651</t>
  </si>
  <si>
    <t>1,2*2,2*0,5</t>
  </si>
  <si>
    <t>1320774993</t>
  </si>
  <si>
    <t>1,5*4</t>
  </si>
  <si>
    <t>-1277374787</t>
  </si>
  <si>
    <t>1994518003</t>
  </si>
  <si>
    <t>-1247162816</t>
  </si>
  <si>
    <t>" pro m.č. 232 strop" 13,8</t>
  </si>
  <si>
    <t>1987850554</t>
  </si>
  <si>
    <t>" pro m.č. 232" 1,8</t>
  </si>
  <si>
    <t>997013212</t>
  </si>
  <si>
    <t>Vnitrostaveništní doprava suti a vybouraných hmot pro budovy v přes 6 do 9 m ručně</t>
  </si>
  <si>
    <t>-949735091</t>
  </si>
  <si>
    <t>Vnitrostaveništní doprava suti a vybouraných hmot vodorovně do 50 m svisle ručně pro budovy a haly výšky přes 6 do 9 m</t>
  </si>
  <si>
    <t>https://podminky.urs.cz/item/CS_URS_2021_02/997013212</t>
  </si>
  <si>
    <t>1511210398</t>
  </si>
  <si>
    <t>-556495599</t>
  </si>
  <si>
    <t xml:space="preserve">" předpoklad skládka  nebo zařízení pro nakladání s odpady do 20 km" </t>
  </si>
  <si>
    <t>6,019*19</t>
  </si>
  <si>
    <t>255724802</t>
  </si>
  <si>
    <t>998018002</t>
  </si>
  <si>
    <t>Přesun hmot ruční pro budovy v přes 6 do 12 m</t>
  </si>
  <si>
    <t>1560159938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</si>
  <si>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</si>
  <si>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https://podminky.urs.cz/item/CS_URS_2021_02/998018002</t>
  </si>
  <si>
    <t>763111812</t>
  </si>
  <si>
    <t>Demontáž SDK příčky s jednoduchou ocelovou nosnou konstrukcí opláštění dvojité</t>
  </si>
  <si>
    <t>-614897336</t>
  </si>
  <si>
    <t>Demontáž příček ze sádrokartonových desek s nosnou konstrukcí z ocelových profilů jednoduchých, opláštění dvojité</t>
  </si>
  <si>
    <t>https://podminky.urs.cz/item/CS_URS_2021_02/763111812</t>
  </si>
  <si>
    <t>" pro m.č. 232 "</t>
  </si>
  <si>
    <t>(0,775+0,95)*3,2</t>
  </si>
  <si>
    <t>763131421</t>
  </si>
  <si>
    <t>SDK podhled desky 2xA 12,5 bez izolace dvouvrstvá spodní kce profil CD+UD</t>
  </si>
  <si>
    <t>-1260727306</t>
  </si>
  <si>
    <t>Podhled ze sádrokartonových desek dvouvrstvá zavěšená spodní konstrukce z ocelových profilů CD, UD dvojitě opláštěná deskami standardními A, tl. 2 x 12,5 mm, bez izolace</t>
  </si>
  <si>
    <t>https://podminky.urs.cz/item/CS_URS_2021_02/763131421</t>
  </si>
  <si>
    <t>0,8*0,9+(0,8+0,9)*2,0</t>
  </si>
  <si>
    <t>-1159785760</t>
  </si>
  <si>
    <t>998763402</t>
  </si>
  <si>
    <t>Přesun hmot procentní pro sádrokartonové konstrukce v objektech v přes 6 do 12 m</t>
  </si>
  <si>
    <t>-208379067</t>
  </si>
  <si>
    <t>Přesun hmot pro konstrukce montované z desek stanovený procentní sazbou (%) z ceny vodorovná dopravní vzdálenost do 50 m v objektech výšky přes 6 do 12 m</t>
  </si>
  <si>
    <t>https://podminky.urs.cz/item/CS_URS_2021_02/998763402</t>
  </si>
  <si>
    <t>-877997433</t>
  </si>
  <si>
    <t>766660022</t>
  </si>
  <si>
    <t>Montáž dveřních křídel otvíravých jednokřídlových š přes 0,8 m požárních do ocelové zárubně</t>
  </si>
  <si>
    <t>1249058459</t>
  </si>
  <si>
    <t>Montáž dveřních křídel dřevěných nebo plastových otevíravých do ocelové zárubně protipožárních jednokřídlových, šířky přes 800 mm</t>
  </si>
  <si>
    <t>https://podminky.urs.cz/item/CS_URS_2021_02/766660022</t>
  </si>
  <si>
    <t>" pro m.č. 232 "1</t>
  </si>
  <si>
    <t>61165314</t>
  </si>
  <si>
    <t>dveře jednokřídlé dřevotřískové protipožární EI 30 DP3-C  povrch  dle PD  plné 900x1970-2100mm</t>
  </si>
  <si>
    <t>-1021683952</t>
  </si>
  <si>
    <t xml:space="preserve">" včetně kování" </t>
  </si>
  <si>
    <t>766660717</t>
  </si>
  <si>
    <t>Montáž dveřních křídel samozavírače na ocelovou zárubeň</t>
  </si>
  <si>
    <t>-165433365</t>
  </si>
  <si>
    <t>Montáž dveřních doplňků samozavírače na zárubeň ocelovou</t>
  </si>
  <si>
    <t>https://podminky.urs.cz/item/CS_URS_2021_02/766660717</t>
  </si>
  <si>
    <t>" viz. půdorys 2.NP nový stav"</t>
  </si>
  <si>
    <t>" pro nové dvře" 1</t>
  </si>
  <si>
    <t>54917RP5</t>
  </si>
  <si>
    <t>samozavírač dveří hydraulický  (podrobnosti viz. výkresová část PD)</t>
  </si>
  <si>
    <t>-2115975229</t>
  </si>
  <si>
    <t>-139964893</t>
  </si>
  <si>
    <t>"viz. půdorys 2.NP bourací práce"</t>
  </si>
  <si>
    <t>"vyvěšení a zavěšení  stávajícíh dveřních křídel" 2</t>
  </si>
  <si>
    <t>-1988781966</t>
  </si>
  <si>
    <t>"seřízení pozavěšení  stávajícíh dveřních křídel" 1</t>
  </si>
  <si>
    <t>766812840</t>
  </si>
  <si>
    <t>Demontáž kuchyňských linek dřevěných nebo kovových dl přes 1,8 do 2,1 m</t>
  </si>
  <si>
    <t>-1075810133</t>
  </si>
  <si>
    <t>Demontáž kuchyňských linek dřevěných nebo kovových včetně skříněk uchycených na stěně, délky přes 1800 do 2100 mm</t>
  </si>
  <si>
    <t>https://podminky.urs.cz/item/CS_URS_2021_02/766812840</t>
  </si>
  <si>
    <t>998766202</t>
  </si>
  <si>
    <t>Přesun hmot procentní pro kce truhlářské v objektech v přes 6 do 12 m</t>
  </si>
  <si>
    <t>-2023593932</t>
  </si>
  <si>
    <t>Přesun hmot pro konstrukce truhlářské stanovený procentní sazbou (%) z ceny vodorovná dopravní vzdálenost do 50 m v objektech výšky přes 6 do 12 m</t>
  </si>
  <si>
    <t>https://podminky.urs.cz/item/CS_URS_2021_02/998766202</t>
  </si>
  <si>
    <t>-1427133550</t>
  </si>
  <si>
    <t>" v místě opravené podlavé krytiny" 6,0</t>
  </si>
  <si>
    <t>-291919424</t>
  </si>
  <si>
    <t>1899039318</t>
  </si>
  <si>
    <t>-664753103</t>
  </si>
  <si>
    <t>776141122</t>
  </si>
  <si>
    <t>Vyrovnání podkladu povlakových podlah stěrkou pevnosti 30 MPa tl přes 3 do 5 mm</t>
  </si>
  <si>
    <t>-200005975</t>
  </si>
  <si>
    <t>Příprava podkladu vyrovnání samonivelační stěrkou podlah min.pevnosti 20 MPa, tloušťky přes 3 do 5 mm</t>
  </si>
  <si>
    <t>https://podminky.urs.cz/item/CS_URS_2021_02/776141122</t>
  </si>
  <si>
    <t>-1160702924</t>
  </si>
  <si>
    <t>" sokl v místě nového otvoru" 1,2*0,15</t>
  </si>
  <si>
    <t>776201910</t>
  </si>
  <si>
    <t>Oprava podlah výměnou podlahového povlaku pl do 0,25 m2</t>
  </si>
  <si>
    <t>-2064216014</t>
  </si>
  <si>
    <t>Ostatní opravy výměna poškozené povlakové podlahoviny bez podložky, s vyříznutím a očistěním podkladu plochy do 0,25 m2</t>
  </si>
  <si>
    <t>https://podminky.urs.cz/item/CS_URS_2021_02/776201910</t>
  </si>
  <si>
    <t>"oprava podlahy v místě průvrtu pro VZT" 1</t>
  </si>
  <si>
    <t>776251111</t>
  </si>
  <si>
    <t>Lepení pásů z přírodního linolea (marmolea) standardním lepidlem</t>
  </si>
  <si>
    <t>-2060944766</t>
  </si>
  <si>
    <t>Montáž podlahovin z přírodního linolea (marmolea) lepením standardním lepidlem z pásů standardních</t>
  </si>
  <si>
    <t>https://podminky.urs.cz/item/CS_URS_2021_02/776251111</t>
  </si>
  <si>
    <t>" sokl v místě  původního otvoru" 2,5*0,15</t>
  </si>
  <si>
    <t>28411RP1</t>
  </si>
  <si>
    <t>marmoleum  přírodní  (dle stávajícího druhu a barvy, včetně systémového řešení detailů a ukončení)</t>
  </si>
  <si>
    <t>995235721</t>
  </si>
  <si>
    <t>" viz. montáž+ ztratné" 6,375</t>
  </si>
  <si>
    <t>6,375*1,1 'Přepočtené koeficientem množství</t>
  </si>
  <si>
    <t>776251411</t>
  </si>
  <si>
    <t>Spoj podlah z přírodního linolea (marmolea) svařováním za tepla</t>
  </si>
  <si>
    <t>-963463143</t>
  </si>
  <si>
    <t>Montáž podlahovin z přírodního linolea (marmolea) spoj podlah svařováním za tepla</t>
  </si>
  <si>
    <t>https://podminky.urs.cz/item/CS_URS_2021_02/776251411</t>
  </si>
  <si>
    <t>" v místě opravené podlavé krytiny" 3,5*3+2,5*4+1,2+0,6*2+0,15*4</t>
  </si>
  <si>
    <t>" sokl v místě  původního otvoru"2,5+0,15*2</t>
  </si>
  <si>
    <t>-2041658208</t>
  </si>
  <si>
    <t>" v místě opravené podlavé krytiny" 10,0</t>
  </si>
  <si>
    <t>-591845243</t>
  </si>
  <si>
    <t>" v místě opravené podlavé krytiny" 10,0+2,5</t>
  </si>
  <si>
    <t>69751RP3</t>
  </si>
  <si>
    <t>lišta soklová (dle stávajícího řešení)</t>
  </si>
  <si>
    <t>489965627</t>
  </si>
  <si>
    <t>"podlahovina (marmoleum v rolích)vytažená na stěnu, horní hrana upravená tmelem. Mezi podlahou a stěnou fabion – lišta"</t>
  </si>
  <si>
    <t xml:space="preserve">" výška dle stávajícího řešení předpoklad do 20 cm" </t>
  </si>
  <si>
    <t>" viz. montáž + ztratné"  12,5</t>
  </si>
  <si>
    <t>12,5*1,02 'Přepočtené koeficientem množství</t>
  </si>
  <si>
    <t>1918750470</t>
  </si>
  <si>
    <t>" v místě opravené podlavé krytiny" 1,0</t>
  </si>
  <si>
    <t>28411RP4</t>
  </si>
  <si>
    <t>lišta  přechodová dvoudílná, eloxovaný hliník, šroubovaná</t>
  </si>
  <si>
    <t>-1768576825</t>
  </si>
  <si>
    <t>"viz. montáž + ztratné" 1,0</t>
  </si>
  <si>
    <t xml:space="preserve">"lišta pro vyrovnání 7-17 mm, šířky  cca 45 mm" </t>
  </si>
  <si>
    <t>1*1,02 'Přepočtené koeficientem množství</t>
  </si>
  <si>
    <t>998776202</t>
  </si>
  <si>
    <t>Přesun hmot procentní pro podlahy povlakové v objektech v přes 6 do 12 m</t>
  </si>
  <si>
    <t>-1424290886</t>
  </si>
  <si>
    <t>Přesun hmot pro podlahy povlakové stanovený procentní sazbou (%) z ceny vodorovná dopravní vzdálenost do 50 m v objektech výšky přes 6 do 12 m</t>
  </si>
  <si>
    <t>https://podminky.urs.cz/item/CS_URS_2021_02/998776202</t>
  </si>
  <si>
    <t>-294863824</t>
  </si>
  <si>
    <t>"m.č. 232" 1,8*1,6</t>
  </si>
  <si>
    <t>1578111626</t>
  </si>
  <si>
    <t>781151014</t>
  </si>
  <si>
    <t>Lokální vyrovnání podkladu stěrkou do tl 3 mm pl přes 0,5 do 1,0 m2</t>
  </si>
  <si>
    <t>695708861</t>
  </si>
  <si>
    <t>Příprava podkladu před provedením obkladu lokální vyrovnání podkladu stěrkou, tloušťky do 3 mm, plochy přes 0,5 do 1,0 m2</t>
  </si>
  <si>
    <t>https://podminky.urs.cz/item/CS_URS_2021_02/781151014</t>
  </si>
  <si>
    <t>"m.č. 232" 2</t>
  </si>
  <si>
    <t>1486447384</t>
  </si>
  <si>
    <t xml:space="preserve">" v ceně bude započítáno také systémové řešení detailů a úprava silikonem" </t>
  </si>
  <si>
    <t>-2107045238</t>
  </si>
  <si>
    <t>" viz.montáž+ ztratné" 2,88</t>
  </si>
  <si>
    <t>2,88*1,1 'Přepočtené koeficientem množství</t>
  </si>
  <si>
    <t>781494RP4</t>
  </si>
  <si>
    <t>Nerezové  profily ukončovací lepené flexibilním lepidlem</t>
  </si>
  <si>
    <t>-1076148012</t>
  </si>
  <si>
    <t>Nerezové profily ukončovací lepené flexibilním lepidlem</t>
  </si>
  <si>
    <t>"m.č. 232" 1,8*2+1,6*2</t>
  </si>
  <si>
    <t>998781202</t>
  </si>
  <si>
    <t>Přesun hmot procentní pro obklady keramické v objektech v přes 6 do 12 m</t>
  </si>
  <si>
    <t>1066204856</t>
  </si>
  <si>
    <t>Přesun hmot pro obklady keramické stanovený procentní sazbou (%) z ceny vodorovná dopravní vzdálenost do 50 m v objektech výšky přes 6 do 12 m</t>
  </si>
  <si>
    <t>https://podminky.urs.cz/item/CS_URS_2021_02/998781202</t>
  </si>
  <si>
    <t>1963005911</t>
  </si>
  <si>
    <t>"900/1970" (0,9+2,0*2)*0,4</t>
  </si>
  <si>
    <t>1191923132</t>
  </si>
  <si>
    <t>-1363288612</t>
  </si>
  <si>
    <t>-1041367315</t>
  </si>
  <si>
    <t>784111031</t>
  </si>
  <si>
    <t>Omytí podkladu v místnostech v do 3,80 m</t>
  </si>
  <si>
    <t>-1160395126</t>
  </si>
  <si>
    <t>Omytí podkladu omytí v místnostech výšky do 3,80 m</t>
  </si>
  <si>
    <t>https://podminky.urs.cz/item/CS_URS_2021_02/784111031</t>
  </si>
  <si>
    <t xml:space="preserve">" viz. půdorys 2.Np nový stav" </t>
  </si>
  <si>
    <t>14,3+15,7*3,3+3,4*3,3+3,0*3,3</t>
  </si>
  <si>
    <t>-(2,5*2,0+0,9*1,97)+(2,5+2,0*2)*0,5+(1,2+2,2*2)*0,4+(1,0+2,2*2)*0,4</t>
  </si>
  <si>
    <t>699422699</t>
  </si>
  <si>
    <t>90006320</t>
  </si>
  <si>
    <t>-1881648790</t>
  </si>
  <si>
    <t>1612793556</t>
  </si>
  <si>
    <t>2,5*2,0+1,0*2,0*2+5,0</t>
  </si>
  <si>
    <t>88124122</t>
  </si>
  <si>
    <t>30,3+14,0</t>
  </si>
  <si>
    <t>44,3*1,05 'Přepočtené koeficientem množství</t>
  </si>
  <si>
    <t>2074278299</t>
  </si>
  <si>
    <t>101528275</t>
  </si>
  <si>
    <t>-(2,5*2,0)+(2,5+2,0*2)*0,5+(1,2+2,2*2)*0,4+(1,0+2,2*2)*0,4</t>
  </si>
  <si>
    <t>TZB - 1.NP a 2.NP -technické zařízení budov</t>
  </si>
  <si>
    <t>EL - Silnoproudé elektronistalace</t>
  </si>
  <si>
    <t>EL II. (dle samostatného rozpočtu specialisty)</t>
  </si>
  <si>
    <t>dle specialisty</t>
  </si>
  <si>
    <t>-2115985247</t>
  </si>
  <si>
    <t>VZT II. etapa (dle samostatného rozpočtu specialisty)</t>
  </si>
  <si>
    <t>1546238752</t>
  </si>
  <si>
    <t>ZTI II. (dle samostatného rozpočtu specialisty)</t>
  </si>
  <si>
    <t>-141942519</t>
  </si>
  <si>
    <t>-1118740987</t>
  </si>
  <si>
    <t>Zajištění dokumentace skutečného provedení staveb a veškeré doklady nutné k vydání kolaudačního souhlasu</t>
  </si>
  <si>
    <t>658208131</t>
  </si>
  <si>
    <t>-869417176</t>
  </si>
  <si>
    <t xml:space="preserve">Revize všech instalací a zařízení  včetně potřebných dokladů a protokolů </t>
  </si>
  <si>
    <t>778550080</t>
  </si>
  <si>
    <t xml:space="preserve">Revize všech instalací a zařízení včetně potřebných dokladů a protokolů </t>
  </si>
  <si>
    <t>1992705882</t>
  </si>
  <si>
    <t>Hlavní tituly průvodních činností a nákladů příprava staveniště odstranění materiálů a konstrukcí</t>
  </si>
  <si>
    <t xml:space="preserve">"vyklizení mobilních předmětů jako jsou postele, stolky, skříně a pod" </t>
  </si>
  <si>
    <t>"demontáž pevně uchcených předmětů, skříně, technol. panely a pod.</t>
  </si>
  <si>
    <t xml:space="preserve">"zhotovitel vyhodnotí  na základě pokynů investora a prohlídky staveniště" </t>
  </si>
  <si>
    <t>-346949312</t>
  </si>
  <si>
    <t>Náklady spojené s prací za plného provozu (hluk, prach, zaměstnanci, klienti)</t>
  </si>
  <si>
    <t>1940118862</t>
  </si>
  <si>
    <t>3946086</t>
  </si>
  <si>
    <t xml:space="preserve">Zajištění  skládek a meziskládek materiálů a odpadů včetně odvozu a poplatků, zajištění zpětného předání dotčených ploch jednotlivým majitelům </t>
  </si>
  <si>
    <t>-1593355092</t>
  </si>
  <si>
    <t xml:space="preserve">Zajištění skládek a meziskládek materiálů a odpadů včetně odvozu a poplatků, zajištění zpětného předání dotčených ploch jednotlivým majitelům </t>
  </si>
  <si>
    <t>1862507856</t>
  </si>
  <si>
    <t>Náklady na nepředvídatelné skutečnosti - pevná částka  10 000 Kč</t>
  </si>
  <si>
    <t>34842044</t>
  </si>
  <si>
    <t>Náklady na nepředvídatelné skutečnosti - pevná částka 10 000 Kč</t>
  </si>
  <si>
    <t>1688938891</t>
  </si>
  <si>
    <t>Prohlídka staveniště (doplnění informací, zodpovězení dotazů)</t>
  </si>
  <si>
    <t>737573528</t>
  </si>
  <si>
    <t>221573775</t>
  </si>
  <si>
    <t xml:space="preserve">" podrobnosti viz. půdorys bouracích prací" </t>
  </si>
  <si>
    <t>"sondy do podahy 1.NP a 2.NP" 1+1</t>
  </si>
  <si>
    <t>" sondy do podhledu 1.NP" 1</t>
  </si>
  <si>
    <t>III-E - III.etapa - VZT</t>
  </si>
  <si>
    <t>ST - Stavební část pro potřeby VZT</t>
  </si>
  <si>
    <t>611325222</t>
  </si>
  <si>
    <t>Vápenocementová štuková omítka malých ploch přes 0,09 do 0,25 m2 na stropech</t>
  </si>
  <si>
    <t>-1568739260</t>
  </si>
  <si>
    <t>Vápenocementová omítka jednotlivých malých ploch štuková na stropech, plochy jednotlivě přes 0,09 do 0,25 m2</t>
  </si>
  <si>
    <t>https://podminky.urs.cz/item/CS_URS_2021_02/611325222</t>
  </si>
  <si>
    <t>" nová omítka v místě průvrto pro VZT" 1</t>
  </si>
  <si>
    <t>611325411</t>
  </si>
  <si>
    <t>Oprava vnitřní vápenocementové hladké omítky stropů v rozsahu plochy do 10 %</t>
  </si>
  <si>
    <t>-932213691</t>
  </si>
  <si>
    <t>Oprava vápenocementové omítky vnitřních ploch hladké, tloušťky do 20 mm stropů, v rozsahu opravované plochy do 10%</t>
  </si>
  <si>
    <t>https://podminky.urs.cz/item/CS_URS_2021_02/611325411</t>
  </si>
  <si>
    <t>" nový podhled v m.č. 222, 226" 22,0+10,10</t>
  </si>
  <si>
    <t>612325221</t>
  </si>
  <si>
    <t>Vápenocementová štuková omítka malých ploch do 0,09 m2 na stěnách</t>
  </si>
  <si>
    <t>-2077974292</t>
  </si>
  <si>
    <t>Vápenocementová omítka jednotlivých malých ploch štuková na stěnách, plochy jednotlivě do 0,09 m2</t>
  </si>
  <si>
    <t>https://podminky.urs.cz/item/CS_URS_2021_02/612325221</t>
  </si>
  <si>
    <t>" nová omítka v místě průvrtů pro VZT" 8</t>
  </si>
  <si>
    <t>612325411</t>
  </si>
  <si>
    <t>Oprava vnitřní vápenocementové hladké omítky stěn v rozsahu plochy do 10 %</t>
  </si>
  <si>
    <t>2087490106</t>
  </si>
  <si>
    <t>Oprava vápenocementové omítky vnitřních ploch hladké, tloušťky do 20 mm stěn, v rozsahu opravované plochy do 10%</t>
  </si>
  <si>
    <t>https://podminky.urs.cz/item/CS_URS_2021_02/612325411</t>
  </si>
  <si>
    <t>" nový podhled v m.č. 222, 226" (18,8+12,6)*3,25</t>
  </si>
  <si>
    <t>-357132532</t>
  </si>
  <si>
    <t>" ochrna podlahy - řešení VZT m.č. 222, 222a, 226, 218" 65,0</t>
  </si>
  <si>
    <t>-1571205218</t>
  </si>
  <si>
    <t>-1159107771</t>
  </si>
  <si>
    <t>" viz. půdorys 2.NP" 32,10</t>
  </si>
  <si>
    <t>2103367190</t>
  </si>
  <si>
    <t xml:space="preserve">" viz. půdorys 2.NP" </t>
  </si>
  <si>
    <t>-75892489</t>
  </si>
  <si>
    <t>" průvrty pro potřeby VZT ve 2.NP"  0,6*6+0,6</t>
  </si>
  <si>
    <t>977151113</t>
  </si>
  <si>
    <t>Jádrové vrty diamantovými korunkami do stavebních materiálů D přes 40 do 50 mm</t>
  </si>
  <si>
    <t>-35893324</t>
  </si>
  <si>
    <t>Jádrové vrty diamantovými korunkami do stavebních materiálů (železobetonu, betonu, cihel, obkladů, dlažeb, kamene) průměru přes 40 do 50 mm</t>
  </si>
  <si>
    <t>https://podminky.urs.cz/item/CS_URS_2021_02/977151113</t>
  </si>
  <si>
    <t>" průvrty pro potřeby VZT ve 2.NP"  0,6*2</t>
  </si>
  <si>
    <t>977151219</t>
  </si>
  <si>
    <t>Jádrové vrty dovrchní diamantovými korunkami do stavebních materiálů D přes 100 do 110 mm</t>
  </si>
  <si>
    <t>1809576287</t>
  </si>
  <si>
    <t>Jádrové vrty diamantovými korunkami do stavebních materiálů (železobetonu, betonu, cihel, obkladů, dlažeb, kamene) dovrchní (směrem vzhůru), průměru přes 100 do 110 mm</t>
  </si>
  <si>
    <t>https://podminky.urs.cz/item/CS_URS_2021_02/977151219</t>
  </si>
  <si>
    <t>" průvrty pro potřeby VZT ve 2.NP m.č. 218"  0,5</t>
  </si>
  <si>
    <t>156724096</t>
  </si>
  <si>
    <t>1505782269</t>
  </si>
  <si>
    <t>1579744733</t>
  </si>
  <si>
    <t>2,796*19</t>
  </si>
  <si>
    <t>1480802859</t>
  </si>
  <si>
    <t>-290354285</t>
  </si>
  <si>
    <t>763135101</t>
  </si>
  <si>
    <t>Montáž SDK kazetového podhledu z kazet 600x600 mm na zavěšenou viditelnou nosnou konstrukci</t>
  </si>
  <si>
    <t>891590746</t>
  </si>
  <si>
    <t>Montáž sádrokartonového podhledu kazetového demontovatelného, velikosti kazet 600x600 mm včetně zavěšené nosné konstrukce viditelné</t>
  </si>
  <si>
    <t>https://podminky.urs.cz/item/CS_URS_2021_02/763135101</t>
  </si>
  <si>
    <t>" nový podhled v m.č. 222, 226" 28,81+10,9</t>
  </si>
  <si>
    <t>59030RP2</t>
  </si>
  <si>
    <t>podhled kazetový bez děrování viditelný rastr tl 15mm 600x600mm ( určený do nemocnic dle stávajícího)</t>
  </si>
  <si>
    <t>-1752627361</t>
  </si>
  <si>
    <t>"viz. montáž + ztratné" 39,17</t>
  </si>
  <si>
    <t>39,17*1,05 'Přepočtené koeficientem množství</t>
  </si>
  <si>
    <t>1670794755</t>
  </si>
  <si>
    <t>-797107170</t>
  </si>
  <si>
    <t>" nový podhled v m.č. 222, 226" 22,0+10,10+(18,8+12,6)*3,25</t>
  </si>
  <si>
    <t>978012415</t>
  </si>
  <si>
    <t>54776697</t>
  </si>
  <si>
    <t>2141121225</t>
  </si>
  <si>
    <t>-1651429617</t>
  </si>
  <si>
    <t>"m.č. 222 a 226" 2,15*1,4*2+1,3*2,3+2,15*1,4+2,5*2,0+1,5*2,0+(1,0*2,0)*2</t>
  </si>
  <si>
    <t>305480900</t>
  </si>
  <si>
    <t>32,1+24,02</t>
  </si>
  <si>
    <t>56,12*1,05 'Přepočtené koeficientem množství</t>
  </si>
  <si>
    <t>-217393846</t>
  </si>
  <si>
    <t>1592913104</t>
  </si>
  <si>
    <t>-781049720</t>
  </si>
  <si>
    <t>EL pro potřeby VZT (dle samostatného rozpočtu specialisty)</t>
  </si>
  <si>
    <t>2123590704</t>
  </si>
  <si>
    <t>VZT - Samostatné řešení VZT</t>
  </si>
  <si>
    <t>VZT (dle samostatného rozpočtu specialisty)</t>
  </si>
  <si>
    <t>-1974891399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</si>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</sst>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4_TZB/1_ZTI/v&#253;kaz%20Pavilon%20M%20zt%20I.etap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_4_TZB/1_ZTI/v&#253;kaz%20Pavilon%20M%20zt%20II.etap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_4_TZB/2_VZT/D1.4_2-05_V&#221;KAZ_ETAPA%20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_4_TZB/2_VZT/D1.4_2-05_V&#221;KAZ_ETAPA%20I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_4_TZB/2_VZT/D1.4_2-05_V&#221;KAZ_ETAPA%20I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_4_TZB/3_EL/06_slepy_rozpocet_silnoproud_1a2.np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1_4_TZB/3_EL/06_slepy_rozpocet_silnoproud_3.np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1_4_TZB/3_EL/06_slepy_rozpocet_silnoproud_VZ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Rozpočet Pol"/>
      <sheetName val="Pokyny pro vyplnění"/>
      <sheetName val="VzorPolozky"/>
    </sheetNames>
    <sheetDataSet>
      <sheetData sheetId="0">
        <row r="21">
          <cell r="I21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Rozpočet Pol"/>
      <sheetName val="Pokyny pro vyplnění"/>
      <sheetName val="VzorPolozky"/>
    </sheetNames>
    <sheetDataSet>
      <sheetData sheetId="0">
        <row r="21">
          <cell r="I21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>
        <row r="12">
          <cell r="G12">
            <v>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>
        <row r="10">
          <cell r="G10">
            <v>0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>
        <row r="11">
          <cell r="G11">
            <v>0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cet_silno"/>
    </sheetNames>
    <sheetDataSet>
      <sheetData sheetId="0">
        <row r="8">
          <cell r="H8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cet_silno"/>
    </sheetNames>
    <sheetDataSet>
      <sheetData sheetId="0">
        <row r="8">
          <cell r="H8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cet_silno"/>
    </sheetNames>
    <sheetDataSet>
      <sheetData sheetId="0">
        <row r="8">
          <cell r="H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77151111" TargetMode="External"/><Relationship Id="rId13" Type="http://schemas.openxmlformats.org/officeDocument/2006/relationships/hyperlink" Target="https://podminky.urs.cz/item/CS_URS_2021_02/997013509" TargetMode="External"/><Relationship Id="rId18" Type="http://schemas.openxmlformats.org/officeDocument/2006/relationships/hyperlink" Target="https://podminky.urs.cz/item/CS_URS_2021_02/784111031" TargetMode="External"/><Relationship Id="rId3" Type="http://schemas.openxmlformats.org/officeDocument/2006/relationships/hyperlink" Target="https://podminky.urs.cz/item/CS_URS_2021_02/612325221" TargetMode="External"/><Relationship Id="rId21" Type="http://schemas.openxmlformats.org/officeDocument/2006/relationships/hyperlink" Target="https://podminky.urs.cz/item/CS_URS_2021_02/784171101" TargetMode="External"/><Relationship Id="rId7" Type="http://schemas.openxmlformats.org/officeDocument/2006/relationships/hyperlink" Target="https://podminky.urs.cz/item/CS_URS_2021_02/952901111" TargetMode="External"/><Relationship Id="rId12" Type="http://schemas.openxmlformats.org/officeDocument/2006/relationships/hyperlink" Target="https://podminky.urs.cz/item/CS_URS_2021_02/997013501" TargetMode="External"/><Relationship Id="rId17" Type="http://schemas.openxmlformats.org/officeDocument/2006/relationships/hyperlink" Target="https://podminky.urs.cz/item/CS_URS_2021_02/998763402" TargetMode="External"/><Relationship Id="rId25" Type="http://schemas.openxmlformats.org/officeDocument/2006/relationships/drawing" Target="../drawings/drawing13.xml"/><Relationship Id="rId2" Type="http://schemas.openxmlformats.org/officeDocument/2006/relationships/hyperlink" Target="https://podminky.urs.cz/item/CS_URS_2021_02/611325411" TargetMode="External"/><Relationship Id="rId16" Type="http://schemas.openxmlformats.org/officeDocument/2006/relationships/hyperlink" Target="https://podminky.urs.cz/item/CS_URS_2021_02/763135101" TargetMode="External"/><Relationship Id="rId20" Type="http://schemas.openxmlformats.org/officeDocument/2006/relationships/hyperlink" Target="https://podminky.urs.cz/item/CS_URS_2021_02/784121011" TargetMode="External"/><Relationship Id="rId1" Type="http://schemas.openxmlformats.org/officeDocument/2006/relationships/hyperlink" Target="https://podminky.urs.cz/item/CS_URS_2021_02/611325222" TargetMode="External"/><Relationship Id="rId6" Type="http://schemas.openxmlformats.org/officeDocument/2006/relationships/hyperlink" Target="https://podminky.urs.cz/item/CS_URS_2021_02/949101112" TargetMode="External"/><Relationship Id="rId11" Type="http://schemas.openxmlformats.org/officeDocument/2006/relationships/hyperlink" Target="https://podminky.urs.cz/item/CS_URS_2021_02/997013212" TargetMode="External"/><Relationship Id="rId24" Type="http://schemas.openxmlformats.org/officeDocument/2006/relationships/hyperlink" Target="https://podminky.urs.cz/item/CS_URS_2021_02/784211101" TargetMode="External"/><Relationship Id="rId5" Type="http://schemas.openxmlformats.org/officeDocument/2006/relationships/hyperlink" Target="https://podminky.urs.cz/item/CS_URS_2021_02/619996145" TargetMode="External"/><Relationship Id="rId15" Type="http://schemas.openxmlformats.org/officeDocument/2006/relationships/hyperlink" Target="https://podminky.urs.cz/item/CS_URS_2021_02/998018002" TargetMode="External"/><Relationship Id="rId23" Type="http://schemas.openxmlformats.org/officeDocument/2006/relationships/hyperlink" Target="https://podminky.urs.cz/item/CS_URS_2021_02/784181121" TargetMode="External"/><Relationship Id="rId10" Type="http://schemas.openxmlformats.org/officeDocument/2006/relationships/hyperlink" Target="https://podminky.urs.cz/item/CS_URS_2021_02/977151219" TargetMode="External"/><Relationship Id="rId19" Type="http://schemas.openxmlformats.org/officeDocument/2006/relationships/hyperlink" Target="https://podminky.urs.cz/item/CS_URS_2021_02/784121001" TargetMode="External"/><Relationship Id="rId4" Type="http://schemas.openxmlformats.org/officeDocument/2006/relationships/hyperlink" Target="https://podminky.urs.cz/item/CS_URS_2021_02/612325411" TargetMode="External"/><Relationship Id="rId9" Type="http://schemas.openxmlformats.org/officeDocument/2006/relationships/hyperlink" Target="https://podminky.urs.cz/item/CS_URS_2021_02/977151113" TargetMode="External"/><Relationship Id="rId14" Type="http://schemas.openxmlformats.org/officeDocument/2006/relationships/hyperlink" Target="https://podminky.urs.cz/item/CS_URS_2021_02/997013631" TargetMode="External"/><Relationship Id="rId22" Type="http://schemas.openxmlformats.org/officeDocument/2006/relationships/hyperlink" Target="https://podminky.urs.cz/item/CS_URS_2021_02/784171111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612325122" TargetMode="External"/><Relationship Id="rId117" Type="http://schemas.openxmlformats.org/officeDocument/2006/relationships/hyperlink" Target="https://podminky.urs.cz/item/CS_URS_2021_02/781571141" TargetMode="External"/><Relationship Id="rId21" Type="http://schemas.openxmlformats.org/officeDocument/2006/relationships/hyperlink" Target="https://podminky.urs.cz/item/CS_URS_2021_02/619991001" TargetMode="External"/><Relationship Id="rId42" Type="http://schemas.openxmlformats.org/officeDocument/2006/relationships/hyperlink" Target="https://podminky.urs.cz/item/CS_URS_2021_02/978035117" TargetMode="External"/><Relationship Id="rId47" Type="http://schemas.openxmlformats.org/officeDocument/2006/relationships/hyperlink" Target="https://podminky.urs.cz/item/CS_URS_2021_02/962032231" TargetMode="External"/><Relationship Id="rId63" Type="http://schemas.openxmlformats.org/officeDocument/2006/relationships/hyperlink" Target="https://podminky.urs.cz/item/CS_URS_2021_02/713110833" TargetMode="External"/><Relationship Id="rId68" Type="http://schemas.openxmlformats.org/officeDocument/2006/relationships/hyperlink" Target="https://podminky.urs.cz/item/CS_URS_2021_02/725220851" TargetMode="External"/><Relationship Id="rId84" Type="http://schemas.openxmlformats.org/officeDocument/2006/relationships/hyperlink" Target="https://podminky.urs.cz/item/CS_URS_2021_02/998763403" TargetMode="External"/><Relationship Id="rId89" Type="http://schemas.openxmlformats.org/officeDocument/2006/relationships/hyperlink" Target="https://podminky.urs.cz/item/CS_URS_2021_02/766691931" TargetMode="External"/><Relationship Id="rId112" Type="http://schemas.openxmlformats.org/officeDocument/2006/relationships/hyperlink" Target="https://podminky.urs.cz/item/CS_URS_2021_02/781111011" TargetMode="External"/><Relationship Id="rId133" Type="http://schemas.openxmlformats.org/officeDocument/2006/relationships/hyperlink" Target="https://podminky.urs.cz/item/CS_URS_2021_02/784211163" TargetMode="External"/><Relationship Id="rId16" Type="http://schemas.openxmlformats.org/officeDocument/2006/relationships/hyperlink" Target="https://podminky.urs.cz/item/CS_URS_2021_02/612142001" TargetMode="External"/><Relationship Id="rId107" Type="http://schemas.openxmlformats.org/officeDocument/2006/relationships/hyperlink" Target="https://podminky.urs.cz/item/CS_URS_2021_02/776201811" TargetMode="External"/><Relationship Id="rId11" Type="http://schemas.openxmlformats.org/officeDocument/2006/relationships/hyperlink" Target="https://podminky.urs.cz/item/CS_URS_2021_02/411388531" TargetMode="External"/><Relationship Id="rId32" Type="http://schemas.openxmlformats.org/officeDocument/2006/relationships/hyperlink" Target="https://podminky.urs.cz/item/CS_URS_2021_02/974029164" TargetMode="External"/><Relationship Id="rId37" Type="http://schemas.openxmlformats.org/officeDocument/2006/relationships/hyperlink" Target="https://podminky.urs.cz/item/CS_URS_2021_02/977151121" TargetMode="External"/><Relationship Id="rId53" Type="http://schemas.openxmlformats.org/officeDocument/2006/relationships/hyperlink" Target="https://podminky.urs.cz/item/CS_URS_2021_02/967031132" TargetMode="External"/><Relationship Id="rId58" Type="http://schemas.openxmlformats.org/officeDocument/2006/relationships/hyperlink" Target="https://podminky.urs.cz/item/CS_URS_2021_02/997013501" TargetMode="External"/><Relationship Id="rId74" Type="http://schemas.openxmlformats.org/officeDocument/2006/relationships/hyperlink" Target="https://podminky.urs.cz/item/CS_URS_2021_02/725291RP26" TargetMode="External"/><Relationship Id="rId79" Type="http://schemas.openxmlformats.org/officeDocument/2006/relationships/hyperlink" Target="https://podminky.urs.cz/item/CS_URS_2021_02/763131771" TargetMode="External"/><Relationship Id="rId102" Type="http://schemas.openxmlformats.org/officeDocument/2006/relationships/hyperlink" Target="https://podminky.urs.cz/item/CS_URS_2021_02/776111115" TargetMode="External"/><Relationship Id="rId123" Type="http://schemas.openxmlformats.org/officeDocument/2006/relationships/hyperlink" Target="https://podminky.urs.cz/item/CS_URS_2021_02/783317101" TargetMode="External"/><Relationship Id="rId128" Type="http://schemas.openxmlformats.org/officeDocument/2006/relationships/hyperlink" Target="https://podminky.urs.cz/item/CS_URS_2021_02/784171111" TargetMode="External"/><Relationship Id="rId5" Type="http://schemas.openxmlformats.org/officeDocument/2006/relationships/hyperlink" Target="https://podminky.urs.cz/item/CS_URS_2021_02/317944321" TargetMode="External"/><Relationship Id="rId90" Type="http://schemas.openxmlformats.org/officeDocument/2006/relationships/hyperlink" Target="https://podminky.urs.cz/item/CS_URS_2021_02/766811212" TargetMode="External"/><Relationship Id="rId95" Type="http://schemas.openxmlformats.org/officeDocument/2006/relationships/hyperlink" Target="https://podminky.urs.cz/item/CS_URS_2021_02/767996801" TargetMode="External"/><Relationship Id="rId14" Type="http://schemas.openxmlformats.org/officeDocument/2006/relationships/hyperlink" Target="https://podminky.urs.cz/item/CS_URS_2021_02/642944121" TargetMode="External"/><Relationship Id="rId22" Type="http://schemas.openxmlformats.org/officeDocument/2006/relationships/hyperlink" Target="https://podminky.urs.cz/item/CS_URS_2021_02/619991011" TargetMode="External"/><Relationship Id="rId27" Type="http://schemas.openxmlformats.org/officeDocument/2006/relationships/hyperlink" Target="https://podminky.urs.cz/item/CS_URS_2021_02/622215142" TargetMode="External"/><Relationship Id="rId30" Type="http://schemas.openxmlformats.org/officeDocument/2006/relationships/hyperlink" Target="https://podminky.urs.cz/item/CS_URS_2021_02/952901111" TargetMode="External"/><Relationship Id="rId35" Type="http://schemas.openxmlformats.org/officeDocument/2006/relationships/hyperlink" Target="https://podminky.urs.cz/item/CS_URS_2021_02/977151111" TargetMode="External"/><Relationship Id="rId43" Type="http://schemas.openxmlformats.org/officeDocument/2006/relationships/hyperlink" Target="https://podminky.urs.cz/item/CS_URS_2021_02/978059541" TargetMode="External"/><Relationship Id="rId48" Type="http://schemas.openxmlformats.org/officeDocument/2006/relationships/hyperlink" Target="https://podminky.urs.cz/item/CS_URS_2021_02/964011211" TargetMode="External"/><Relationship Id="rId56" Type="http://schemas.openxmlformats.org/officeDocument/2006/relationships/hyperlink" Target="https://podminky.urs.cz/item/CS_URS_2021_02/997013312" TargetMode="External"/><Relationship Id="rId64" Type="http://schemas.openxmlformats.org/officeDocument/2006/relationships/hyperlink" Target="https://podminky.urs.cz/item/CS_URS_2021_02/713111122" TargetMode="External"/><Relationship Id="rId69" Type="http://schemas.openxmlformats.org/officeDocument/2006/relationships/hyperlink" Target="https://podminky.urs.cz/item/CS_URS_2021_01/725291621" TargetMode="External"/><Relationship Id="rId77" Type="http://schemas.openxmlformats.org/officeDocument/2006/relationships/hyperlink" Target="https://podminky.urs.cz/item/CS_URS_2021_02/763131432" TargetMode="External"/><Relationship Id="rId100" Type="http://schemas.openxmlformats.org/officeDocument/2006/relationships/hyperlink" Target="https://podminky.urs.cz/item/CS_URS_2021_02/771574226" TargetMode="External"/><Relationship Id="rId105" Type="http://schemas.openxmlformats.org/officeDocument/2006/relationships/hyperlink" Target="https://podminky.urs.cz/item/CS_URS_2021_02/776121321" TargetMode="External"/><Relationship Id="rId113" Type="http://schemas.openxmlformats.org/officeDocument/2006/relationships/hyperlink" Target="https://podminky.urs.cz/item/CS_URS_2021_02/781121011" TargetMode="External"/><Relationship Id="rId118" Type="http://schemas.openxmlformats.org/officeDocument/2006/relationships/hyperlink" Target="https://podminky.urs.cz/item/CS_URS_2021_02/781674113" TargetMode="External"/><Relationship Id="rId126" Type="http://schemas.openxmlformats.org/officeDocument/2006/relationships/hyperlink" Target="https://podminky.urs.cz/item/CS_URS_2021_02/784121011" TargetMode="External"/><Relationship Id="rId134" Type="http://schemas.openxmlformats.org/officeDocument/2006/relationships/drawing" Target="../drawings/drawing2.xml"/><Relationship Id="rId8" Type="http://schemas.openxmlformats.org/officeDocument/2006/relationships/hyperlink" Target="https://podminky.urs.cz/item/CS_URS_2021_02/342291121" TargetMode="External"/><Relationship Id="rId51" Type="http://schemas.openxmlformats.org/officeDocument/2006/relationships/hyperlink" Target="https://podminky.urs.cz/item/CS_URS_2021_02/965049111" TargetMode="External"/><Relationship Id="rId72" Type="http://schemas.openxmlformats.org/officeDocument/2006/relationships/hyperlink" Target="https://podminky.urs.cz/item/CS_URS_2021_02/725291RP126" TargetMode="External"/><Relationship Id="rId80" Type="http://schemas.openxmlformats.org/officeDocument/2006/relationships/hyperlink" Target="https://podminky.urs.cz/item/CS_URS_2021_02/763131821" TargetMode="External"/><Relationship Id="rId85" Type="http://schemas.openxmlformats.org/officeDocument/2006/relationships/hyperlink" Target="https://podminky.urs.cz/item/CS_URS_2021_02/766660001" TargetMode="External"/><Relationship Id="rId93" Type="http://schemas.openxmlformats.org/officeDocument/2006/relationships/hyperlink" Target="https://podminky.urs.cz/item/CS_URS_2021_02/766811222" TargetMode="External"/><Relationship Id="rId98" Type="http://schemas.openxmlformats.org/officeDocument/2006/relationships/hyperlink" Target="https://podminky.urs.cz/item/CS_URS_2021_02/771121011" TargetMode="External"/><Relationship Id="rId121" Type="http://schemas.openxmlformats.org/officeDocument/2006/relationships/hyperlink" Target="https://podminky.urs.cz/item/CS_URS_2021_02/783314101" TargetMode="External"/><Relationship Id="rId3" Type="http://schemas.openxmlformats.org/officeDocument/2006/relationships/hyperlink" Target="https://podminky.urs.cz/item/CS_URS_2021_02/317142422" TargetMode="External"/><Relationship Id="rId12" Type="http://schemas.openxmlformats.org/officeDocument/2006/relationships/hyperlink" Target="https://podminky.urs.cz/item/CS_URS_2021_02/631312141" TargetMode="External"/><Relationship Id="rId17" Type="http://schemas.openxmlformats.org/officeDocument/2006/relationships/hyperlink" Target="https://podminky.urs.cz/item/CS_URS_2021_02/612311121" TargetMode="External"/><Relationship Id="rId25" Type="http://schemas.openxmlformats.org/officeDocument/2006/relationships/hyperlink" Target="https://podminky.urs.cz/item/CS_URS_2021_02/612325121" TargetMode="External"/><Relationship Id="rId33" Type="http://schemas.openxmlformats.org/officeDocument/2006/relationships/hyperlink" Target="https://podminky.urs.cz/item/CS_URS_2021_02/974031164" TargetMode="External"/><Relationship Id="rId38" Type="http://schemas.openxmlformats.org/officeDocument/2006/relationships/hyperlink" Target="https://podminky.urs.cz/item/CS_URS_2021_02/977151123" TargetMode="External"/><Relationship Id="rId46" Type="http://schemas.openxmlformats.org/officeDocument/2006/relationships/hyperlink" Target="https://podminky.urs.cz/item/CS_URS_2021_02/962031133" TargetMode="External"/><Relationship Id="rId59" Type="http://schemas.openxmlformats.org/officeDocument/2006/relationships/hyperlink" Target="https://podminky.urs.cz/item/CS_URS_2021_02/997013509" TargetMode="External"/><Relationship Id="rId67" Type="http://schemas.openxmlformats.org/officeDocument/2006/relationships/hyperlink" Target="https://podminky.urs.cz/item/CS_URS_2021_02/725210821" TargetMode="External"/><Relationship Id="rId103" Type="http://schemas.openxmlformats.org/officeDocument/2006/relationships/hyperlink" Target="https://podminky.urs.cz/item/CS_URS_2021_02/776111116" TargetMode="External"/><Relationship Id="rId108" Type="http://schemas.openxmlformats.org/officeDocument/2006/relationships/hyperlink" Target="https://podminky.urs.cz/item/CS_URS_2021_02/776410811" TargetMode="External"/><Relationship Id="rId116" Type="http://schemas.openxmlformats.org/officeDocument/2006/relationships/hyperlink" Target="https://podminky.urs.cz/item/CS_URS_2021_02/781494511" TargetMode="External"/><Relationship Id="rId124" Type="http://schemas.openxmlformats.org/officeDocument/2006/relationships/hyperlink" Target="https://podminky.urs.cz/item/CS_URS_2021_02/784111033" TargetMode="External"/><Relationship Id="rId129" Type="http://schemas.openxmlformats.org/officeDocument/2006/relationships/hyperlink" Target="https://podminky.urs.cz/item/CS_URS_2021_02/784171121" TargetMode="External"/><Relationship Id="rId20" Type="http://schemas.openxmlformats.org/officeDocument/2006/relationships/hyperlink" Target="https://podminky.urs.cz/item/CS_URS_2021_02/612811001" TargetMode="External"/><Relationship Id="rId41" Type="http://schemas.openxmlformats.org/officeDocument/2006/relationships/hyperlink" Target="https://podminky.urs.cz/item/CS_URS_2021_02/978013191" TargetMode="External"/><Relationship Id="rId54" Type="http://schemas.openxmlformats.org/officeDocument/2006/relationships/hyperlink" Target="https://podminky.urs.cz/item/CS_URS_2021_02/968072455" TargetMode="External"/><Relationship Id="rId62" Type="http://schemas.openxmlformats.org/officeDocument/2006/relationships/hyperlink" Target="https://podminky.urs.cz/item/CS_URS_2021_02/998711203" TargetMode="External"/><Relationship Id="rId70" Type="http://schemas.openxmlformats.org/officeDocument/2006/relationships/hyperlink" Target="https://podminky.urs.cz/item/CS_URS_2021_01/725291631" TargetMode="External"/><Relationship Id="rId75" Type="http://schemas.openxmlformats.org/officeDocument/2006/relationships/hyperlink" Target="https://podminky.urs.cz/item/CS_URS_2021_02/998725203" TargetMode="External"/><Relationship Id="rId83" Type="http://schemas.openxmlformats.org/officeDocument/2006/relationships/hyperlink" Target="https://podminky.urs.cz/item/CS_URS_2021_02/763164516" TargetMode="External"/><Relationship Id="rId88" Type="http://schemas.openxmlformats.org/officeDocument/2006/relationships/hyperlink" Target="https://podminky.urs.cz/item/CS_URS_2021_02/766691914" TargetMode="External"/><Relationship Id="rId91" Type="http://schemas.openxmlformats.org/officeDocument/2006/relationships/hyperlink" Target="https://podminky.urs.cz/item/CS_URS_2021_02/766811213" TargetMode="External"/><Relationship Id="rId96" Type="http://schemas.openxmlformats.org/officeDocument/2006/relationships/hyperlink" Target="https://podminky.urs.cz/item/CS_URS_2021_02/998767203" TargetMode="External"/><Relationship Id="rId111" Type="http://schemas.openxmlformats.org/officeDocument/2006/relationships/hyperlink" Target="https://podminky.urs.cz/item/CS_URS_2021_02/998776203" TargetMode="External"/><Relationship Id="rId132" Type="http://schemas.openxmlformats.org/officeDocument/2006/relationships/hyperlink" Target="https://podminky.urs.cz/item/CS_URS_2021_02/784211143" TargetMode="External"/><Relationship Id="rId1" Type="http://schemas.openxmlformats.org/officeDocument/2006/relationships/hyperlink" Target="https://podminky.urs.cz/item/CS_URS_2021_02/310239211" TargetMode="External"/><Relationship Id="rId6" Type="http://schemas.openxmlformats.org/officeDocument/2006/relationships/hyperlink" Target="https://podminky.urs.cz/item/CS_URS_2021_02/342272225" TargetMode="External"/><Relationship Id="rId15" Type="http://schemas.openxmlformats.org/officeDocument/2006/relationships/hyperlink" Target="https://podminky.urs.cz/item/CS_URS_2021_02/612131321" TargetMode="External"/><Relationship Id="rId23" Type="http://schemas.openxmlformats.org/officeDocument/2006/relationships/hyperlink" Target="https://podminky.urs.cz/item/CS_URS_2021_02/619996127" TargetMode="External"/><Relationship Id="rId28" Type="http://schemas.openxmlformats.org/officeDocument/2006/relationships/hyperlink" Target="https://podminky.urs.cz/item/CS_URS_2021_02/622525203" TargetMode="External"/><Relationship Id="rId36" Type="http://schemas.openxmlformats.org/officeDocument/2006/relationships/hyperlink" Target="https://podminky.urs.cz/item/CS_URS_2021_02/977151119" TargetMode="External"/><Relationship Id="rId49" Type="http://schemas.openxmlformats.org/officeDocument/2006/relationships/hyperlink" Target="https://podminky.urs.cz/item/CS_URS_2021_02/964072221" TargetMode="External"/><Relationship Id="rId57" Type="http://schemas.openxmlformats.org/officeDocument/2006/relationships/hyperlink" Target="https://podminky.urs.cz/item/CS_URS_2021_02/997013322" TargetMode="External"/><Relationship Id="rId106" Type="http://schemas.openxmlformats.org/officeDocument/2006/relationships/hyperlink" Target="https://podminky.urs.cz/item/CS_URS_2021_02/776141121" TargetMode="External"/><Relationship Id="rId114" Type="http://schemas.openxmlformats.org/officeDocument/2006/relationships/hyperlink" Target="https://podminky.urs.cz/item/CS_URS_2021_02/781474115" TargetMode="External"/><Relationship Id="rId119" Type="http://schemas.openxmlformats.org/officeDocument/2006/relationships/hyperlink" Target="https://podminky.urs.cz/item/CS_URS_2021_02/998781203" TargetMode="External"/><Relationship Id="rId127" Type="http://schemas.openxmlformats.org/officeDocument/2006/relationships/hyperlink" Target="https://podminky.urs.cz/item/CS_URS_2021_02/784171101" TargetMode="External"/><Relationship Id="rId10" Type="http://schemas.openxmlformats.org/officeDocument/2006/relationships/hyperlink" Target="https://podminky.urs.cz/item/CS_URS_2021_02/346272256" TargetMode="External"/><Relationship Id="rId31" Type="http://schemas.openxmlformats.org/officeDocument/2006/relationships/hyperlink" Target="https://podminky.urs.cz/item/CS_URS_2021_02/971033631" TargetMode="External"/><Relationship Id="rId44" Type="http://schemas.openxmlformats.org/officeDocument/2006/relationships/hyperlink" Target="https://podminky.urs.cz/item/CS_URS_2021_02/974042553" TargetMode="External"/><Relationship Id="rId52" Type="http://schemas.openxmlformats.org/officeDocument/2006/relationships/hyperlink" Target="https://podminky.urs.cz/item/CS_URS_2021_02/965081213" TargetMode="External"/><Relationship Id="rId60" Type="http://schemas.openxmlformats.org/officeDocument/2006/relationships/hyperlink" Target="https://podminky.urs.cz/item/CS_URS_2021_02/997013631" TargetMode="External"/><Relationship Id="rId65" Type="http://schemas.openxmlformats.org/officeDocument/2006/relationships/hyperlink" Target="https://podminky.urs.cz/item/CS_URS_2021_02/713111124" TargetMode="External"/><Relationship Id="rId73" Type="http://schemas.openxmlformats.org/officeDocument/2006/relationships/hyperlink" Target="https://podminky.urs.cz/item/CS_URS_2021_02/725291RP20" TargetMode="External"/><Relationship Id="rId78" Type="http://schemas.openxmlformats.org/officeDocument/2006/relationships/hyperlink" Target="https://podminky.urs.cz/item/CS_URS_2021_02/763131481" TargetMode="External"/><Relationship Id="rId81" Type="http://schemas.openxmlformats.org/officeDocument/2006/relationships/hyperlink" Target="https://podminky.urs.cz/item/CS_URS_2021_02/763131916" TargetMode="External"/><Relationship Id="rId86" Type="http://schemas.openxmlformats.org/officeDocument/2006/relationships/hyperlink" Target="https://podminky.urs.cz/item/CS_URS_2021_02/766660002" TargetMode="External"/><Relationship Id="rId94" Type="http://schemas.openxmlformats.org/officeDocument/2006/relationships/hyperlink" Target="https://podminky.urs.cz/item/CS_URS_2021_02/998766203" TargetMode="External"/><Relationship Id="rId99" Type="http://schemas.openxmlformats.org/officeDocument/2006/relationships/hyperlink" Target="https://podminky.urs.cz/item/CS_URS_2021_02/771151026" TargetMode="External"/><Relationship Id="rId101" Type="http://schemas.openxmlformats.org/officeDocument/2006/relationships/hyperlink" Target="https://podminky.urs.cz/item/CS_URS_2021_02/998771103" TargetMode="External"/><Relationship Id="rId122" Type="http://schemas.openxmlformats.org/officeDocument/2006/relationships/hyperlink" Target="https://podminky.urs.cz/item/CS_URS_2021_02/783315101" TargetMode="External"/><Relationship Id="rId130" Type="http://schemas.openxmlformats.org/officeDocument/2006/relationships/hyperlink" Target="https://podminky.urs.cz/item/CS_URS_2021_02/784181121" TargetMode="External"/><Relationship Id="rId4" Type="http://schemas.openxmlformats.org/officeDocument/2006/relationships/hyperlink" Target="https://podminky.urs.cz/item/CS_URS_2021_02/317142442" TargetMode="External"/><Relationship Id="rId9" Type="http://schemas.openxmlformats.org/officeDocument/2006/relationships/hyperlink" Target="https://podminky.urs.cz/item/CS_URS_2021_02/346244381" TargetMode="External"/><Relationship Id="rId13" Type="http://schemas.openxmlformats.org/officeDocument/2006/relationships/hyperlink" Target="https://podminky.urs.cz/item/CS_URS_2021_02/642942111" TargetMode="External"/><Relationship Id="rId18" Type="http://schemas.openxmlformats.org/officeDocument/2006/relationships/hyperlink" Target="https://podminky.urs.cz/item/CS_URS_2021_02/612321141" TargetMode="External"/><Relationship Id="rId39" Type="http://schemas.openxmlformats.org/officeDocument/2006/relationships/hyperlink" Target="https://podminky.urs.cz/item/CS_URS_2021_02/977151126" TargetMode="External"/><Relationship Id="rId109" Type="http://schemas.openxmlformats.org/officeDocument/2006/relationships/hyperlink" Target="https://podminky.urs.cz/item/CS_URS_2021_02/776421111" TargetMode="External"/><Relationship Id="rId34" Type="http://schemas.openxmlformats.org/officeDocument/2006/relationships/hyperlink" Target="https://podminky.urs.cz/item/CS_URS_2021_02/975043111" TargetMode="External"/><Relationship Id="rId50" Type="http://schemas.openxmlformats.org/officeDocument/2006/relationships/hyperlink" Target="https://podminky.urs.cz/item/CS_URS_2021_02/965043341" TargetMode="External"/><Relationship Id="rId55" Type="http://schemas.openxmlformats.org/officeDocument/2006/relationships/hyperlink" Target="https://podminky.urs.cz/item/CS_URS_2021_02/997013211" TargetMode="External"/><Relationship Id="rId76" Type="http://schemas.openxmlformats.org/officeDocument/2006/relationships/hyperlink" Target="https://podminky.urs.cz/item/CS_URS_2021_02/763131411" TargetMode="External"/><Relationship Id="rId97" Type="http://schemas.openxmlformats.org/officeDocument/2006/relationships/hyperlink" Target="https://podminky.urs.cz/item/CS_URS_2021_02/771111011" TargetMode="External"/><Relationship Id="rId104" Type="http://schemas.openxmlformats.org/officeDocument/2006/relationships/hyperlink" Target="https://podminky.urs.cz/item/CS_URS_2021_02/776111311" TargetMode="External"/><Relationship Id="rId120" Type="http://schemas.openxmlformats.org/officeDocument/2006/relationships/hyperlink" Target="https://podminky.urs.cz/item/CS_URS_2021_02/783301303" TargetMode="External"/><Relationship Id="rId125" Type="http://schemas.openxmlformats.org/officeDocument/2006/relationships/hyperlink" Target="https://podminky.urs.cz/item/CS_URS_2021_02/784121001" TargetMode="External"/><Relationship Id="rId7" Type="http://schemas.openxmlformats.org/officeDocument/2006/relationships/hyperlink" Target="https://podminky.urs.cz/item/CS_URS_2021_02/342272245" TargetMode="External"/><Relationship Id="rId71" Type="http://schemas.openxmlformats.org/officeDocument/2006/relationships/hyperlink" Target="https://podminky.urs.cz/item/CS_URS_2021_01/725291642" TargetMode="External"/><Relationship Id="rId92" Type="http://schemas.openxmlformats.org/officeDocument/2006/relationships/hyperlink" Target="https://podminky.urs.cz/item/CS_URS_2021_02/766811221" TargetMode="External"/><Relationship Id="rId2" Type="http://schemas.openxmlformats.org/officeDocument/2006/relationships/hyperlink" Target="https://podminky.urs.cz/item/CS_URS_2021_02/311231116" TargetMode="External"/><Relationship Id="rId29" Type="http://schemas.openxmlformats.org/officeDocument/2006/relationships/hyperlink" Target="https://podminky.urs.cz/item/CS_URS_2021_02/949101111" TargetMode="External"/><Relationship Id="rId24" Type="http://schemas.openxmlformats.org/officeDocument/2006/relationships/hyperlink" Target="https://podminky.urs.cz/item/CS_URS_2021_02/619996145" TargetMode="External"/><Relationship Id="rId40" Type="http://schemas.openxmlformats.org/officeDocument/2006/relationships/hyperlink" Target="https://podminky.urs.cz/item/CS_URS_2021_02/977151226" TargetMode="External"/><Relationship Id="rId45" Type="http://schemas.openxmlformats.org/officeDocument/2006/relationships/hyperlink" Target="https://podminky.urs.cz/item/CS_URS_2021_02/977312113" TargetMode="External"/><Relationship Id="rId66" Type="http://schemas.openxmlformats.org/officeDocument/2006/relationships/hyperlink" Target="https://podminky.urs.cz/item/CS_URS_2021_02/998713203" TargetMode="External"/><Relationship Id="rId87" Type="http://schemas.openxmlformats.org/officeDocument/2006/relationships/hyperlink" Target="https://podminky.urs.cz/item/CS_URS_2021_02/766663911" TargetMode="External"/><Relationship Id="rId110" Type="http://schemas.openxmlformats.org/officeDocument/2006/relationships/hyperlink" Target="https://podminky.urs.cz/item/CS_URS_2021_02/776421312" TargetMode="External"/><Relationship Id="rId115" Type="http://schemas.openxmlformats.org/officeDocument/2006/relationships/hyperlink" Target="https://podminky.urs.cz/item/CS_URS_2021_02/781491011" TargetMode="External"/><Relationship Id="rId131" Type="http://schemas.openxmlformats.org/officeDocument/2006/relationships/hyperlink" Target="https://podminky.urs.cz/item/CS_URS_2021_02/784211101" TargetMode="External"/><Relationship Id="rId61" Type="http://schemas.openxmlformats.org/officeDocument/2006/relationships/hyperlink" Target="https://podminky.urs.cz/item/CS_URS_2021_02/998018003" TargetMode="External"/><Relationship Id="rId82" Type="http://schemas.openxmlformats.org/officeDocument/2006/relationships/hyperlink" Target="https://podminky.urs.cz/item/CS_URS_2021_02/763132991" TargetMode="External"/><Relationship Id="rId19" Type="http://schemas.openxmlformats.org/officeDocument/2006/relationships/hyperlink" Target="https://podminky.urs.cz/item/CS_URS_2021_02/61232541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612811001" TargetMode="External"/><Relationship Id="rId18" Type="http://schemas.openxmlformats.org/officeDocument/2006/relationships/hyperlink" Target="https://podminky.urs.cz/item/CS_URS_2021_02/634112112" TargetMode="External"/><Relationship Id="rId26" Type="http://schemas.openxmlformats.org/officeDocument/2006/relationships/hyperlink" Target="https://podminky.urs.cz/item/CS_URS_2021_02/965049111" TargetMode="External"/><Relationship Id="rId39" Type="http://schemas.openxmlformats.org/officeDocument/2006/relationships/hyperlink" Target="https://podminky.urs.cz/item/CS_URS_2021_02/998713201" TargetMode="External"/><Relationship Id="rId21" Type="http://schemas.openxmlformats.org/officeDocument/2006/relationships/hyperlink" Target="https://podminky.urs.cz/item/CS_URS_2021_02/949101112" TargetMode="External"/><Relationship Id="rId34" Type="http://schemas.openxmlformats.org/officeDocument/2006/relationships/hyperlink" Target="https://podminky.urs.cz/item/CS_URS_2021_02/997013631" TargetMode="External"/><Relationship Id="rId42" Type="http://schemas.openxmlformats.org/officeDocument/2006/relationships/hyperlink" Target="https://podminky.urs.cz/item/CS_URS_2021_02/725240811" TargetMode="External"/><Relationship Id="rId47" Type="http://schemas.openxmlformats.org/officeDocument/2006/relationships/hyperlink" Target="https://podminky.urs.cz/item/CS_URS_2021_02/766660001" TargetMode="External"/><Relationship Id="rId50" Type="http://schemas.openxmlformats.org/officeDocument/2006/relationships/hyperlink" Target="https://podminky.urs.cz/item/CS_URS_2021_02/766694112" TargetMode="External"/><Relationship Id="rId55" Type="http://schemas.openxmlformats.org/officeDocument/2006/relationships/hyperlink" Target="https://podminky.urs.cz/item/CS_URS_2021_02/771161021" TargetMode="External"/><Relationship Id="rId63" Type="http://schemas.openxmlformats.org/officeDocument/2006/relationships/hyperlink" Target="https://podminky.urs.cz/item/CS_URS_2021_02/783301303" TargetMode="External"/><Relationship Id="rId68" Type="http://schemas.openxmlformats.org/officeDocument/2006/relationships/hyperlink" Target="https://podminky.urs.cz/item/CS_URS_2021_02/784111033" TargetMode="External"/><Relationship Id="rId7" Type="http://schemas.openxmlformats.org/officeDocument/2006/relationships/hyperlink" Target="https://podminky.urs.cz/item/CS_URS_2021_02/612142001" TargetMode="External"/><Relationship Id="rId71" Type="http://schemas.openxmlformats.org/officeDocument/2006/relationships/hyperlink" Target="https://podminky.urs.cz/item/CS_URS_2021_02/784171111" TargetMode="External"/><Relationship Id="rId2" Type="http://schemas.openxmlformats.org/officeDocument/2006/relationships/hyperlink" Target="https://podminky.urs.cz/item/CS_URS_2021_02/342272225" TargetMode="External"/><Relationship Id="rId16" Type="http://schemas.openxmlformats.org/officeDocument/2006/relationships/hyperlink" Target="https://podminky.urs.cz/item/CS_URS_2021_02/619996145" TargetMode="External"/><Relationship Id="rId29" Type="http://schemas.openxmlformats.org/officeDocument/2006/relationships/hyperlink" Target="https://podminky.urs.cz/item/CS_URS_2021_02/978013141" TargetMode="External"/><Relationship Id="rId11" Type="http://schemas.openxmlformats.org/officeDocument/2006/relationships/hyperlink" Target="https://podminky.urs.cz/item/CS_URS_2021_02/612325422" TargetMode="External"/><Relationship Id="rId24" Type="http://schemas.openxmlformats.org/officeDocument/2006/relationships/hyperlink" Target="https://podminky.urs.cz/item/CS_URS_2021_02/965046111" TargetMode="External"/><Relationship Id="rId32" Type="http://schemas.openxmlformats.org/officeDocument/2006/relationships/hyperlink" Target="https://podminky.urs.cz/item/CS_URS_2021_02/997013501" TargetMode="External"/><Relationship Id="rId37" Type="http://schemas.openxmlformats.org/officeDocument/2006/relationships/hyperlink" Target="https://podminky.urs.cz/item/CS_URS_2021_02/713111122" TargetMode="External"/><Relationship Id="rId40" Type="http://schemas.openxmlformats.org/officeDocument/2006/relationships/hyperlink" Target="https://podminky.urs.cz/item/CS_URS_2021_02/721210814" TargetMode="External"/><Relationship Id="rId45" Type="http://schemas.openxmlformats.org/officeDocument/2006/relationships/hyperlink" Target="https://podminky.urs.cz/item/CS_URS_2021_02/763131821" TargetMode="External"/><Relationship Id="rId53" Type="http://schemas.openxmlformats.org/officeDocument/2006/relationships/hyperlink" Target="https://podminky.urs.cz/item/CS_URS_2021_02/771121011" TargetMode="External"/><Relationship Id="rId58" Type="http://schemas.openxmlformats.org/officeDocument/2006/relationships/hyperlink" Target="https://podminky.urs.cz/item/CS_URS_2021_02/781111011" TargetMode="External"/><Relationship Id="rId66" Type="http://schemas.openxmlformats.org/officeDocument/2006/relationships/hyperlink" Target="https://podminky.urs.cz/item/CS_URS_2021_02/783315101" TargetMode="External"/><Relationship Id="rId74" Type="http://schemas.openxmlformats.org/officeDocument/2006/relationships/drawing" Target="../drawings/drawing7.xml"/><Relationship Id="rId5" Type="http://schemas.openxmlformats.org/officeDocument/2006/relationships/hyperlink" Target="https://podminky.urs.cz/item/CS_URS_2021_02/611325422" TargetMode="External"/><Relationship Id="rId15" Type="http://schemas.openxmlformats.org/officeDocument/2006/relationships/hyperlink" Target="https://podminky.urs.cz/item/CS_URS_2021_02/619991021" TargetMode="External"/><Relationship Id="rId23" Type="http://schemas.openxmlformats.org/officeDocument/2006/relationships/hyperlink" Target="https://podminky.urs.cz/item/CS_URS_2021_02/965043341" TargetMode="External"/><Relationship Id="rId28" Type="http://schemas.openxmlformats.org/officeDocument/2006/relationships/hyperlink" Target="https://podminky.urs.cz/item/CS_URS_2021_02/978011141" TargetMode="External"/><Relationship Id="rId36" Type="http://schemas.openxmlformats.org/officeDocument/2006/relationships/hyperlink" Target="https://podminky.urs.cz/item/CS_URS_2021_02/713110834" TargetMode="External"/><Relationship Id="rId49" Type="http://schemas.openxmlformats.org/officeDocument/2006/relationships/hyperlink" Target="https://podminky.urs.cz/item/CS_URS_2021_02/766691931" TargetMode="External"/><Relationship Id="rId57" Type="http://schemas.openxmlformats.org/officeDocument/2006/relationships/hyperlink" Target="https://podminky.urs.cz/item/CS_URS_2021_02/998771201" TargetMode="External"/><Relationship Id="rId61" Type="http://schemas.openxmlformats.org/officeDocument/2006/relationships/hyperlink" Target="https://podminky.urs.cz/item/CS_URS_2021_02/781491011" TargetMode="External"/><Relationship Id="rId10" Type="http://schemas.openxmlformats.org/officeDocument/2006/relationships/hyperlink" Target="https://podminky.urs.cz/item/CS_URS_2021_02/612325121" TargetMode="External"/><Relationship Id="rId19" Type="http://schemas.openxmlformats.org/officeDocument/2006/relationships/hyperlink" Target="https://podminky.urs.cz/item/CS_URS_2021_02/985323112" TargetMode="External"/><Relationship Id="rId31" Type="http://schemas.openxmlformats.org/officeDocument/2006/relationships/hyperlink" Target="https://podminky.urs.cz/item/CS_URS_2021_02/997013211" TargetMode="External"/><Relationship Id="rId44" Type="http://schemas.openxmlformats.org/officeDocument/2006/relationships/hyperlink" Target="https://podminky.urs.cz/item/CS_URS_2021_02/763131771" TargetMode="External"/><Relationship Id="rId52" Type="http://schemas.openxmlformats.org/officeDocument/2006/relationships/hyperlink" Target="https://podminky.urs.cz/item/CS_URS_2021_02/771111011" TargetMode="External"/><Relationship Id="rId60" Type="http://schemas.openxmlformats.org/officeDocument/2006/relationships/hyperlink" Target="https://podminky.urs.cz/item/CS_URS_2021_02/781474115" TargetMode="External"/><Relationship Id="rId65" Type="http://schemas.openxmlformats.org/officeDocument/2006/relationships/hyperlink" Target="https://podminky.urs.cz/item/CS_URS_2021_02/783314101" TargetMode="External"/><Relationship Id="rId73" Type="http://schemas.openxmlformats.org/officeDocument/2006/relationships/hyperlink" Target="https://podminky.urs.cz/item/CS_URS_2021_02/784211003" TargetMode="External"/><Relationship Id="rId4" Type="http://schemas.openxmlformats.org/officeDocument/2006/relationships/hyperlink" Target="https://podminky.urs.cz/item/CS_URS_2021_02/611131321" TargetMode="External"/><Relationship Id="rId9" Type="http://schemas.openxmlformats.org/officeDocument/2006/relationships/hyperlink" Target="https://podminky.urs.cz/item/CS_URS_2021_02/612321141" TargetMode="External"/><Relationship Id="rId14" Type="http://schemas.openxmlformats.org/officeDocument/2006/relationships/hyperlink" Target="https://podminky.urs.cz/item/CS_URS_2021_02/619991001" TargetMode="External"/><Relationship Id="rId22" Type="http://schemas.openxmlformats.org/officeDocument/2006/relationships/hyperlink" Target="https://podminky.urs.cz/item/CS_URS_2021_02/952901111" TargetMode="External"/><Relationship Id="rId27" Type="http://schemas.openxmlformats.org/officeDocument/2006/relationships/hyperlink" Target="https://podminky.urs.cz/item/CS_URS_2021_02/965081213" TargetMode="External"/><Relationship Id="rId30" Type="http://schemas.openxmlformats.org/officeDocument/2006/relationships/hyperlink" Target="https://podminky.urs.cz/item/CS_URS_2021_02/978059541" TargetMode="External"/><Relationship Id="rId35" Type="http://schemas.openxmlformats.org/officeDocument/2006/relationships/hyperlink" Target="https://podminky.urs.cz/item/CS_URS_2021_02/998018001" TargetMode="External"/><Relationship Id="rId43" Type="http://schemas.openxmlformats.org/officeDocument/2006/relationships/hyperlink" Target="https://podminky.urs.cz/item/CS_URS_2021_02/763131432" TargetMode="External"/><Relationship Id="rId48" Type="http://schemas.openxmlformats.org/officeDocument/2006/relationships/hyperlink" Target="https://podminky.urs.cz/item/CS_URS_2021_02/766691914" TargetMode="External"/><Relationship Id="rId56" Type="http://schemas.openxmlformats.org/officeDocument/2006/relationships/hyperlink" Target="https://podminky.urs.cz/item/CS_URS_2021_02/771574246" TargetMode="External"/><Relationship Id="rId64" Type="http://schemas.openxmlformats.org/officeDocument/2006/relationships/hyperlink" Target="https://podminky.urs.cz/item/CS_URS_2021_02/783306807" TargetMode="External"/><Relationship Id="rId69" Type="http://schemas.openxmlformats.org/officeDocument/2006/relationships/hyperlink" Target="https://podminky.urs.cz/item/CS_URS_2021_02/784121003" TargetMode="External"/><Relationship Id="rId8" Type="http://schemas.openxmlformats.org/officeDocument/2006/relationships/hyperlink" Target="https://podminky.urs.cz/item/CS_URS_2021_02/612321121" TargetMode="External"/><Relationship Id="rId51" Type="http://schemas.openxmlformats.org/officeDocument/2006/relationships/hyperlink" Target="https://podminky.urs.cz/item/CS_URS_2021_02/998766201" TargetMode="External"/><Relationship Id="rId72" Type="http://schemas.openxmlformats.org/officeDocument/2006/relationships/hyperlink" Target="https://podminky.urs.cz/item/CS_URS_2021_02/784181103" TargetMode="External"/><Relationship Id="rId3" Type="http://schemas.openxmlformats.org/officeDocument/2006/relationships/hyperlink" Target="https://podminky.urs.cz/item/CS_URS_2021_02/342291121" TargetMode="External"/><Relationship Id="rId12" Type="http://schemas.openxmlformats.org/officeDocument/2006/relationships/hyperlink" Target="https://podminky.urs.cz/item/CS_URS_2021_02/612311121" TargetMode="External"/><Relationship Id="rId17" Type="http://schemas.openxmlformats.org/officeDocument/2006/relationships/hyperlink" Target="https://podminky.urs.cz/item/CS_URS_2021_02/632450134" TargetMode="External"/><Relationship Id="rId25" Type="http://schemas.openxmlformats.org/officeDocument/2006/relationships/hyperlink" Target="https://podminky.urs.cz/item/CS_URS_2021_02/965046119" TargetMode="External"/><Relationship Id="rId33" Type="http://schemas.openxmlformats.org/officeDocument/2006/relationships/hyperlink" Target="https://podminky.urs.cz/item/CS_URS_2021_02/997013509" TargetMode="External"/><Relationship Id="rId38" Type="http://schemas.openxmlformats.org/officeDocument/2006/relationships/hyperlink" Target="https://podminky.urs.cz/item/CS_URS_2021_02/713111124" TargetMode="External"/><Relationship Id="rId46" Type="http://schemas.openxmlformats.org/officeDocument/2006/relationships/hyperlink" Target="https://podminky.urs.cz/item/CS_URS_2021_02/998763401" TargetMode="External"/><Relationship Id="rId59" Type="http://schemas.openxmlformats.org/officeDocument/2006/relationships/hyperlink" Target="https://podminky.urs.cz/item/CS_URS_2021_02/781121011" TargetMode="External"/><Relationship Id="rId67" Type="http://schemas.openxmlformats.org/officeDocument/2006/relationships/hyperlink" Target="https://podminky.urs.cz/item/CS_URS_2021_02/783317101" TargetMode="External"/><Relationship Id="rId20" Type="http://schemas.openxmlformats.org/officeDocument/2006/relationships/hyperlink" Target="https://podminky.urs.cz/item/CS_URS_2021_02/642944121" TargetMode="External"/><Relationship Id="rId41" Type="http://schemas.openxmlformats.org/officeDocument/2006/relationships/hyperlink" Target="https://podminky.urs.cz/item/CS_URS_2021_02/725210821" TargetMode="External"/><Relationship Id="rId54" Type="http://schemas.openxmlformats.org/officeDocument/2006/relationships/hyperlink" Target="https://podminky.urs.cz/item/CS_URS_2021_02/771151026" TargetMode="External"/><Relationship Id="rId62" Type="http://schemas.openxmlformats.org/officeDocument/2006/relationships/hyperlink" Target="https://podminky.urs.cz/item/CS_URS_2021_02/998781201" TargetMode="External"/><Relationship Id="rId70" Type="http://schemas.openxmlformats.org/officeDocument/2006/relationships/hyperlink" Target="https://podminky.urs.cz/item/CS_URS_2021_02/784171101" TargetMode="External"/><Relationship Id="rId1" Type="http://schemas.openxmlformats.org/officeDocument/2006/relationships/hyperlink" Target="https://podminky.urs.cz/item/CS_URS_2021_02/317142424" TargetMode="External"/><Relationship Id="rId6" Type="http://schemas.openxmlformats.org/officeDocument/2006/relationships/hyperlink" Target="https://podminky.urs.cz/item/CS_URS_2021_02/612131321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612142001" TargetMode="External"/><Relationship Id="rId18" Type="http://schemas.openxmlformats.org/officeDocument/2006/relationships/hyperlink" Target="https://podminky.urs.cz/item/CS_URS_2021_02/612325416" TargetMode="External"/><Relationship Id="rId26" Type="http://schemas.openxmlformats.org/officeDocument/2006/relationships/hyperlink" Target="https://podminky.urs.cz/item/CS_URS_2021_02/965043341" TargetMode="External"/><Relationship Id="rId39" Type="http://schemas.openxmlformats.org/officeDocument/2006/relationships/hyperlink" Target="https://podminky.urs.cz/item/CS_URS_2021_02/997013631" TargetMode="External"/><Relationship Id="rId21" Type="http://schemas.openxmlformats.org/officeDocument/2006/relationships/hyperlink" Target="https://podminky.urs.cz/item/CS_URS_2021_02/619991011" TargetMode="External"/><Relationship Id="rId34" Type="http://schemas.openxmlformats.org/officeDocument/2006/relationships/hyperlink" Target="https://podminky.urs.cz/item/CS_URS_2021_02/978035117" TargetMode="External"/><Relationship Id="rId42" Type="http://schemas.openxmlformats.org/officeDocument/2006/relationships/hyperlink" Target="https://podminky.urs.cz/item/CS_URS_2021_02/763131421" TargetMode="External"/><Relationship Id="rId47" Type="http://schemas.openxmlformats.org/officeDocument/2006/relationships/hyperlink" Target="https://podminky.urs.cz/item/CS_URS_2021_02/766691914" TargetMode="External"/><Relationship Id="rId50" Type="http://schemas.openxmlformats.org/officeDocument/2006/relationships/hyperlink" Target="https://podminky.urs.cz/item/CS_URS_2021_02/998766202" TargetMode="External"/><Relationship Id="rId55" Type="http://schemas.openxmlformats.org/officeDocument/2006/relationships/hyperlink" Target="https://podminky.urs.cz/item/CS_URS_2021_02/776141122" TargetMode="External"/><Relationship Id="rId63" Type="http://schemas.openxmlformats.org/officeDocument/2006/relationships/hyperlink" Target="https://podminky.urs.cz/item/CS_URS_2021_02/998776202" TargetMode="External"/><Relationship Id="rId68" Type="http://schemas.openxmlformats.org/officeDocument/2006/relationships/hyperlink" Target="https://podminky.urs.cz/item/CS_URS_2021_02/998781202" TargetMode="External"/><Relationship Id="rId76" Type="http://schemas.openxmlformats.org/officeDocument/2006/relationships/hyperlink" Target="https://podminky.urs.cz/item/CS_URS_2021_02/784171101" TargetMode="External"/><Relationship Id="rId7" Type="http://schemas.openxmlformats.org/officeDocument/2006/relationships/hyperlink" Target="https://podminky.urs.cz/item/CS_URS_2021_02/622215142" TargetMode="External"/><Relationship Id="rId71" Type="http://schemas.openxmlformats.org/officeDocument/2006/relationships/hyperlink" Target="https://podminky.urs.cz/item/CS_URS_2021_02/783315101" TargetMode="External"/><Relationship Id="rId2" Type="http://schemas.openxmlformats.org/officeDocument/2006/relationships/hyperlink" Target="https://podminky.urs.cz/item/CS_URS_2021_02/317944323" TargetMode="External"/><Relationship Id="rId16" Type="http://schemas.openxmlformats.org/officeDocument/2006/relationships/hyperlink" Target="https://podminky.urs.cz/item/CS_URS_2021_02/612321341" TargetMode="External"/><Relationship Id="rId29" Type="http://schemas.openxmlformats.org/officeDocument/2006/relationships/hyperlink" Target="https://podminky.urs.cz/item/CS_URS_2021_02/968072455" TargetMode="External"/><Relationship Id="rId11" Type="http://schemas.openxmlformats.org/officeDocument/2006/relationships/hyperlink" Target="https://podminky.urs.cz/item/CS_URS_2021_02/611325416" TargetMode="External"/><Relationship Id="rId24" Type="http://schemas.openxmlformats.org/officeDocument/2006/relationships/hyperlink" Target="https://podminky.urs.cz/item/CS_URS_2021_02/949101112" TargetMode="External"/><Relationship Id="rId32" Type="http://schemas.openxmlformats.org/officeDocument/2006/relationships/hyperlink" Target="https://podminky.urs.cz/item/CS_URS_2021_02/978011141" TargetMode="External"/><Relationship Id="rId37" Type="http://schemas.openxmlformats.org/officeDocument/2006/relationships/hyperlink" Target="https://podminky.urs.cz/item/CS_URS_2021_02/997013501" TargetMode="External"/><Relationship Id="rId40" Type="http://schemas.openxmlformats.org/officeDocument/2006/relationships/hyperlink" Target="https://podminky.urs.cz/item/CS_URS_2021_02/998018002" TargetMode="External"/><Relationship Id="rId45" Type="http://schemas.openxmlformats.org/officeDocument/2006/relationships/hyperlink" Target="https://podminky.urs.cz/item/CS_URS_2021_02/766660022" TargetMode="External"/><Relationship Id="rId53" Type="http://schemas.openxmlformats.org/officeDocument/2006/relationships/hyperlink" Target="https://podminky.urs.cz/item/CS_URS_2021_02/776111311" TargetMode="External"/><Relationship Id="rId58" Type="http://schemas.openxmlformats.org/officeDocument/2006/relationships/hyperlink" Target="https://podminky.urs.cz/item/CS_URS_2021_02/776251111" TargetMode="External"/><Relationship Id="rId66" Type="http://schemas.openxmlformats.org/officeDocument/2006/relationships/hyperlink" Target="https://podminky.urs.cz/item/CS_URS_2021_02/781151014" TargetMode="External"/><Relationship Id="rId74" Type="http://schemas.openxmlformats.org/officeDocument/2006/relationships/hyperlink" Target="https://podminky.urs.cz/item/CS_URS_2021_02/784121001" TargetMode="External"/><Relationship Id="rId79" Type="http://schemas.openxmlformats.org/officeDocument/2006/relationships/hyperlink" Target="https://podminky.urs.cz/item/CS_URS_2021_02/784211101" TargetMode="External"/><Relationship Id="rId5" Type="http://schemas.openxmlformats.org/officeDocument/2006/relationships/hyperlink" Target="https://podminky.urs.cz/item/CS_URS_2021_02/346244382" TargetMode="External"/><Relationship Id="rId61" Type="http://schemas.openxmlformats.org/officeDocument/2006/relationships/hyperlink" Target="https://podminky.urs.cz/item/CS_URS_2021_02/776421111" TargetMode="External"/><Relationship Id="rId10" Type="http://schemas.openxmlformats.org/officeDocument/2006/relationships/hyperlink" Target="https://podminky.urs.cz/item/CS_URS_2021_02/611142001" TargetMode="External"/><Relationship Id="rId19" Type="http://schemas.openxmlformats.org/officeDocument/2006/relationships/hyperlink" Target="https://podminky.urs.cz/item/CS_URS_2021_02/612811001" TargetMode="External"/><Relationship Id="rId31" Type="http://schemas.openxmlformats.org/officeDocument/2006/relationships/hyperlink" Target="https://podminky.urs.cz/item/CS_URS_2021_02/974031164" TargetMode="External"/><Relationship Id="rId44" Type="http://schemas.openxmlformats.org/officeDocument/2006/relationships/hyperlink" Target="https://podminky.urs.cz/item/CS_URS_2021_02/998763402" TargetMode="External"/><Relationship Id="rId52" Type="http://schemas.openxmlformats.org/officeDocument/2006/relationships/hyperlink" Target="https://podminky.urs.cz/item/CS_URS_2021_02/776111116" TargetMode="External"/><Relationship Id="rId60" Type="http://schemas.openxmlformats.org/officeDocument/2006/relationships/hyperlink" Target="https://podminky.urs.cz/item/CS_URS_2021_02/776410811" TargetMode="External"/><Relationship Id="rId65" Type="http://schemas.openxmlformats.org/officeDocument/2006/relationships/hyperlink" Target="https://podminky.urs.cz/item/CS_URS_2021_02/781121011" TargetMode="External"/><Relationship Id="rId73" Type="http://schemas.openxmlformats.org/officeDocument/2006/relationships/hyperlink" Target="https://podminky.urs.cz/item/CS_URS_2021_02/784111031" TargetMode="External"/><Relationship Id="rId78" Type="http://schemas.openxmlformats.org/officeDocument/2006/relationships/hyperlink" Target="https://podminky.urs.cz/item/CS_URS_2021_02/784181121" TargetMode="External"/><Relationship Id="rId4" Type="http://schemas.openxmlformats.org/officeDocument/2006/relationships/hyperlink" Target="https://podminky.urs.cz/item/CS_URS_2021_02/342291121" TargetMode="External"/><Relationship Id="rId9" Type="http://schemas.openxmlformats.org/officeDocument/2006/relationships/hyperlink" Target="https://podminky.urs.cz/item/CS_URS_2021_02/611131121" TargetMode="External"/><Relationship Id="rId14" Type="http://schemas.openxmlformats.org/officeDocument/2006/relationships/hyperlink" Target="https://podminky.urs.cz/item/CS_URS_2021_02/612311121" TargetMode="External"/><Relationship Id="rId22" Type="http://schemas.openxmlformats.org/officeDocument/2006/relationships/hyperlink" Target="https://podminky.urs.cz/item/CS_URS_2021_02/619996145" TargetMode="External"/><Relationship Id="rId27" Type="http://schemas.openxmlformats.org/officeDocument/2006/relationships/hyperlink" Target="https://podminky.urs.cz/item/CS_URS_2021_02/965049111" TargetMode="External"/><Relationship Id="rId30" Type="http://schemas.openxmlformats.org/officeDocument/2006/relationships/hyperlink" Target="https://podminky.urs.cz/item/CS_URS_2021_02/971033651" TargetMode="External"/><Relationship Id="rId35" Type="http://schemas.openxmlformats.org/officeDocument/2006/relationships/hyperlink" Target="https://podminky.urs.cz/item/CS_URS_2021_02/978059541" TargetMode="External"/><Relationship Id="rId43" Type="http://schemas.openxmlformats.org/officeDocument/2006/relationships/hyperlink" Target="https://podminky.urs.cz/item/CS_URS_2021_02/763131771" TargetMode="External"/><Relationship Id="rId48" Type="http://schemas.openxmlformats.org/officeDocument/2006/relationships/hyperlink" Target="https://podminky.urs.cz/item/CS_URS_2021_02/766691931" TargetMode="External"/><Relationship Id="rId56" Type="http://schemas.openxmlformats.org/officeDocument/2006/relationships/hyperlink" Target="https://podminky.urs.cz/item/CS_URS_2021_02/776201811" TargetMode="External"/><Relationship Id="rId64" Type="http://schemas.openxmlformats.org/officeDocument/2006/relationships/hyperlink" Target="https://podminky.urs.cz/item/CS_URS_2021_02/781111011" TargetMode="External"/><Relationship Id="rId69" Type="http://schemas.openxmlformats.org/officeDocument/2006/relationships/hyperlink" Target="https://podminky.urs.cz/item/CS_URS_2021_02/783301303" TargetMode="External"/><Relationship Id="rId77" Type="http://schemas.openxmlformats.org/officeDocument/2006/relationships/hyperlink" Target="https://podminky.urs.cz/item/CS_URS_2021_02/784171111" TargetMode="External"/><Relationship Id="rId8" Type="http://schemas.openxmlformats.org/officeDocument/2006/relationships/hyperlink" Target="https://podminky.urs.cz/item/CS_URS_2021_02/622525203" TargetMode="External"/><Relationship Id="rId51" Type="http://schemas.openxmlformats.org/officeDocument/2006/relationships/hyperlink" Target="https://podminky.urs.cz/item/CS_URS_2021_02/776111115" TargetMode="External"/><Relationship Id="rId72" Type="http://schemas.openxmlformats.org/officeDocument/2006/relationships/hyperlink" Target="https://podminky.urs.cz/item/CS_URS_2021_02/783317101" TargetMode="External"/><Relationship Id="rId80" Type="http://schemas.openxmlformats.org/officeDocument/2006/relationships/drawing" Target="../drawings/drawing8.xml"/><Relationship Id="rId3" Type="http://schemas.openxmlformats.org/officeDocument/2006/relationships/hyperlink" Target="https://podminky.urs.cz/item/CS_URS_2021_02/342272225" TargetMode="External"/><Relationship Id="rId12" Type="http://schemas.openxmlformats.org/officeDocument/2006/relationships/hyperlink" Target="https://podminky.urs.cz/item/CS_URS_2021_02/612131121" TargetMode="External"/><Relationship Id="rId17" Type="http://schemas.openxmlformats.org/officeDocument/2006/relationships/hyperlink" Target="https://podminky.urs.cz/item/CS_URS_2021_02/612325121" TargetMode="External"/><Relationship Id="rId25" Type="http://schemas.openxmlformats.org/officeDocument/2006/relationships/hyperlink" Target="https://podminky.urs.cz/item/CS_URS_2021_02/952901111" TargetMode="External"/><Relationship Id="rId33" Type="http://schemas.openxmlformats.org/officeDocument/2006/relationships/hyperlink" Target="https://podminky.urs.cz/item/CS_URS_2021_02/978013141" TargetMode="External"/><Relationship Id="rId38" Type="http://schemas.openxmlformats.org/officeDocument/2006/relationships/hyperlink" Target="https://podminky.urs.cz/item/CS_URS_2021_02/997013509" TargetMode="External"/><Relationship Id="rId46" Type="http://schemas.openxmlformats.org/officeDocument/2006/relationships/hyperlink" Target="https://podminky.urs.cz/item/CS_URS_2021_02/766660717" TargetMode="External"/><Relationship Id="rId59" Type="http://schemas.openxmlformats.org/officeDocument/2006/relationships/hyperlink" Target="https://podminky.urs.cz/item/CS_URS_2021_02/776251411" TargetMode="External"/><Relationship Id="rId67" Type="http://schemas.openxmlformats.org/officeDocument/2006/relationships/hyperlink" Target="https://podminky.urs.cz/item/CS_URS_2021_02/781474115" TargetMode="External"/><Relationship Id="rId20" Type="http://schemas.openxmlformats.org/officeDocument/2006/relationships/hyperlink" Target="https://podminky.urs.cz/item/CS_URS_2021_02/619991001" TargetMode="External"/><Relationship Id="rId41" Type="http://schemas.openxmlformats.org/officeDocument/2006/relationships/hyperlink" Target="https://podminky.urs.cz/item/CS_URS_2021_02/763111812" TargetMode="External"/><Relationship Id="rId54" Type="http://schemas.openxmlformats.org/officeDocument/2006/relationships/hyperlink" Target="https://podminky.urs.cz/item/CS_URS_2021_02/776121321" TargetMode="External"/><Relationship Id="rId62" Type="http://schemas.openxmlformats.org/officeDocument/2006/relationships/hyperlink" Target="https://podminky.urs.cz/item/CS_URS_2021_02/776421312" TargetMode="External"/><Relationship Id="rId70" Type="http://schemas.openxmlformats.org/officeDocument/2006/relationships/hyperlink" Target="https://podminky.urs.cz/item/CS_URS_2021_02/783314101" TargetMode="External"/><Relationship Id="rId75" Type="http://schemas.openxmlformats.org/officeDocument/2006/relationships/hyperlink" Target="https://podminky.urs.cz/item/CS_URS_2021_02/784121011" TargetMode="External"/><Relationship Id="rId1" Type="http://schemas.openxmlformats.org/officeDocument/2006/relationships/hyperlink" Target="https://podminky.urs.cz/item/CS_URS_2021_02/317234410" TargetMode="External"/><Relationship Id="rId6" Type="http://schemas.openxmlformats.org/officeDocument/2006/relationships/hyperlink" Target="https://podminky.urs.cz/item/CS_URS_2021_02/349231811" TargetMode="External"/><Relationship Id="rId15" Type="http://schemas.openxmlformats.org/officeDocument/2006/relationships/hyperlink" Target="https://podminky.urs.cz/item/CS_URS_2021_02/612315225" TargetMode="External"/><Relationship Id="rId23" Type="http://schemas.openxmlformats.org/officeDocument/2006/relationships/hyperlink" Target="https://podminky.urs.cz/item/CS_URS_2021_02/642945111" TargetMode="External"/><Relationship Id="rId28" Type="http://schemas.openxmlformats.org/officeDocument/2006/relationships/hyperlink" Target="https://podminky.urs.cz/item/CS_URS_2021_02/967031132" TargetMode="External"/><Relationship Id="rId36" Type="http://schemas.openxmlformats.org/officeDocument/2006/relationships/hyperlink" Target="https://podminky.urs.cz/item/CS_URS_2021_02/997013212" TargetMode="External"/><Relationship Id="rId49" Type="http://schemas.openxmlformats.org/officeDocument/2006/relationships/hyperlink" Target="https://podminky.urs.cz/item/CS_URS_2021_02/766812840" TargetMode="External"/><Relationship Id="rId57" Type="http://schemas.openxmlformats.org/officeDocument/2006/relationships/hyperlink" Target="https://podminky.urs.cz/item/CS_URS_2021_02/77620191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6"/>
  <sheetViews>
    <sheetView showGridLines="0" topLeftCell="A2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68"/>
      <c r="AS2" s="368"/>
      <c r="AT2" s="368"/>
      <c r="AU2" s="368"/>
      <c r="AV2" s="368"/>
      <c r="AW2" s="368"/>
      <c r="AX2" s="368"/>
      <c r="AY2" s="368"/>
      <c r="AZ2" s="368"/>
      <c r="BA2" s="368"/>
      <c r="BB2" s="368"/>
      <c r="BC2" s="368"/>
      <c r="BD2" s="368"/>
      <c r="BE2" s="36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2" t="s">
        <v>14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4"/>
      <c r="AQ5" s="24"/>
      <c r="AR5" s="22"/>
      <c r="BE5" s="349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4" t="s">
        <v>17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4"/>
      <c r="AQ6" s="24"/>
      <c r="AR6" s="22"/>
      <c r="BE6" s="350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0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0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0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50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50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0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50"/>
      <c r="BS13" s="19" t="s">
        <v>6</v>
      </c>
    </row>
    <row r="14" spans="1:74" ht="12.75">
      <c r="B14" s="23"/>
      <c r="C14" s="24"/>
      <c r="D14" s="24"/>
      <c r="E14" s="355" t="s">
        <v>30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50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0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50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50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0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50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50"/>
      <c r="BS20" s="19" t="s">
        <v>33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0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0"/>
    </row>
    <row r="23" spans="1:71" s="1" customFormat="1" ht="47.25" customHeight="1">
      <c r="B23" s="23"/>
      <c r="C23" s="24"/>
      <c r="D23" s="24"/>
      <c r="E23" s="357" t="s">
        <v>36</v>
      </c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7"/>
      <c r="AD23" s="357"/>
      <c r="AE23" s="357"/>
      <c r="AF23" s="357"/>
      <c r="AG23" s="357"/>
      <c r="AH23" s="357"/>
      <c r="AI23" s="357"/>
      <c r="AJ23" s="357"/>
      <c r="AK23" s="357"/>
      <c r="AL23" s="357"/>
      <c r="AM23" s="357"/>
      <c r="AN23" s="357"/>
      <c r="AO23" s="24"/>
      <c r="AP23" s="24"/>
      <c r="AQ23" s="24"/>
      <c r="AR23" s="22"/>
      <c r="BE23" s="350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0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0"/>
    </row>
    <row r="26" spans="1:71" s="2" customFormat="1" ht="25.9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8">
        <f>ROUND(AG54,2)</f>
        <v>0</v>
      </c>
      <c r="AL26" s="359"/>
      <c r="AM26" s="359"/>
      <c r="AN26" s="359"/>
      <c r="AO26" s="359"/>
      <c r="AP26" s="38"/>
      <c r="AQ26" s="38"/>
      <c r="AR26" s="41"/>
      <c r="BE26" s="350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0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0" t="s">
        <v>38</v>
      </c>
      <c r="M28" s="360"/>
      <c r="N28" s="360"/>
      <c r="O28" s="360"/>
      <c r="P28" s="360"/>
      <c r="Q28" s="38"/>
      <c r="R28" s="38"/>
      <c r="S28" s="38"/>
      <c r="T28" s="38"/>
      <c r="U28" s="38"/>
      <c r="V28" s="38"/>
      <c r="W28" s="360" t="s">
        <v>39</v>
      </c>
      <c r="X28" s="360"/>
      <c r="Y28" s="360"/>
      <c r="Z28" s="360"/>
      <c r="AA28" s="360"/>
      <c r="AB28" s="360"/>
      <c r="AC28" s="360"/>
      <c r="AD28" s="360"/>
      <c r="AE28" s="360"/>
      <c r="AF28" s="38"/>
      <c r="AG28" s="38"/>
      <c r="AH28" s="38"/>
      <c r="AI28" s="38"/>
      <c r="AJ28" s="38"/>
      <c r="AK28" s="360" t="s">
        <v>40</v>
      </c>
      <c r="AL28" s="360"/>
      <c r="AM28" s="360"/>
      <c r="AN28" s="360"/>
      <c r="AO28" s="360"/>
      <c r="AP28" s="38"/>
      <c r="AQ28" s="38"/>
      <c r="AR28" s="41"/>
      <c r="BE28" s="350"/>
    </row>
    <row r="29" spans="1:71" s="3" customFormat="1" ht="14.45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63">
        <v>0.21</v>
      </c>
      <c r="M29" s="362"/>
      <c r="N29" s="362"/>
      <c r="O29" s="362"/>
      <c r="P29" s="362"/>
      <c r="Q29" s="43"/>
      <c r="R29" s="43"/>
      <c r="S29" s="43"/>
      <c r="T29" s="43"/>
      <c r="U29" s="43"/>
      <c r="V29" s="43"/>
      <c r="W29" s="361">
        <f>ROUND(AZ54, 2)</f>
        <v>0</v>
      </c>
      <c r="X29" s="362"/>
      <c r="Y29" s="362"/>
      <c r="Z29" s="362"/>
      <c r="AA29" s="362"/>
      <c r="AB29" s="362"/>
      <c r="AC29" s="362"/>
      <c r="AD29" s="362"/>
      <c r="AE29" s="362"/>
      <c r="AF29" s="43"/>
      <c r="AG29" s="43"/>
      <c r="AH29" s="43"/>
      <c r="AI29" s="43"/>
      <c r="AJ29" s="43"/>
      <c r="AK29" s="361">
        <f>ROUND(AV54, 2)</f>
        <v>0</v>
      </c>
      <c r="AL29" s="362"/>
      <c r="AM29" s="362"/>
      <c r="AN29" s="362"/>
      <c r="AO29" s="362"/>
      <c r="AP29" s="43"/>
      <c r="AQ29" s="43"/>
      <c r="AR29" s="44"/>
      <c r="BE29" s="351"/>
    </row>
    <row r="30" spans="1:71" s="3" customFormat="1" ht="14.45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63">
        <v>0.15</v>
      </c>
      <c r="M30" s="362"/>
      <c r="N30" s="362"/>
      <c r="O30" s="362"/>
      <c r="P30" s="362"/>
      <c r="Q30" s="43"/>
      <c r="R30" s="43"/>
      <c r="S30" s="43"/>
      <c r="T30" s="43"/>
      <c r="U30" s="43"/>
      <c r="V30" s="43"/>
      <c r="W30" s="361">
        <f>ROUND(BA54, 2)</f>
        <v>0</v>
      </c>
      <c r="X30" s="362"/>
      <c r="Y30" s="362"/>
      <c r="Z30" s="362"/>
      <c r="AA30" s="362"/>
      <c r="AB30" s="362"/>
      <c r="AC30" s="362"/>
      <c r="AD30" s="362"/>
      <c r="AE30" s="362"/>
      <c r="AF30" s="43"/>
      <c r="AG30" s="43"/>
      <c r="AH30" s="43"/>
      <c r="AI30" s="43"/>
      <c r="AJ30" s="43"/>
      <c r="AK30" s="361">
        <f>ROUND(AW54, 2)</f>
        <v>0</v>
      </c>
      <c r="AL30" s="362"/>
      <c r="AM30" s="362"/>
      <c r="AN30" s="362"/>
      <c r="AO30" s="362"/>
      <c r="AP30" s="43"/>
      <c r="AQ30" s="43"/>
      <c r="AR30" s="44"/>
      <c r="BE30" s="351"/>
    </row>
    <row r="31" spans="1:71" s="3" customFormat="1" ht="14.45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63">
        <v>0.21</v>
      </c>
      <c r="M31" s="362"/>
      <c r="N31" s="362"/>
      <c r="O31" s="362"/>
      <c r="P31" s="362"/>
      <c r="Q31" s="43"/>
      <c r="R31" s="43"/>
      <c r="S31" s="43"/>
      <c r="T31" s="43"/>
      <c r="U31" s="43"/>
      <c r="V31" s="43"/>
      <c r="W31" s="361">
        <f>ROUND(BB54, 2)</f>
        <v>0</v>
      </c>
      <c r="X31" s="362"/>
      <c r="Y31" s="362"/>
      <c r="Z31" s="362"/>
      <c r="AA31" s="362"/>
      <c r="AB31" s="362"/>
      <c r="AC31" s="362"/>
      <c r="AD31" s="362"/>
      <c r="AE31" s="362"/>
      <c r="AF31" s="43"/>
      <c r="AG31" s="43"/>
      <c r="AH31" s="43"/>
      <c r="AI31" s="43"/>
      <c r="AJ31" s="43"/>
      <c r="AK31" s="361">
        <v>0</v>
      </c>
      <c r="AL31" s="362"/>
      <c r="AM31" s="362"/>
      <c r="AN31" s="362"/>
      <c r="AO31" s="362"/>
      <c r="AP31" s="43"/>
      <c r="AQ31" s="43"/>
      <c r="AR31" s="44"/>
      <c r="BE31" s="351"/>
    </row>
    <row r="32" spans="1:71" s="3" customFormat="1" ht="14.45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63">
        <v>0.15</v>
      </c>
      <c r="M32" s="362"/>
      <c r="N32" s="362"/>
      <c r="O32" s="362"/>
      <c r="P32" s="362"/>
      <c r="Q32" s="43"/>
      <c r="R32" s="43"/>
      <c r="S32" s="43"/>
      <c r="T32" s="43"/>
      <c r="U32" s="43"/>
      <c r="V32" s="43"/>
      <c r="W32" s="361">
        <f>ROUND(BC54, 2)</f>
        <v>0</v>
      </c>
      <c r="X32" s="362"/>
      <c r="Y32" s="362"/>
      <c r="Z32" s="362"/>
      <c r="AA32" s="362"/>
      <c r="AB32" s="362"/>
      <c r="AC32" s="362"/>
      <c r="AD32" s="362"/>
      <c r="AE32" s="362"/>
      <c r="AF32" s="43"/>
      <c r="AG32" s="43"/>
      <c r="AH32" s="43"/>
      <c r="AI32" s="43"/>
      <c r="AJ32" s="43"/>
      <c r="AK32" s="361">
        <v>0</v>
      </c>
      <c r="AL32" s="362"/>
      <c r="AM32" s="362"/>
      <c r="AN32" s="362"/>
      <c r="AO32" s="362"/>
      <c r="AP32" s="43"/>
      <c r="AQ32" s="43"/>
      <c r="AR32" s="44"/>
      <c r="BE32" s="351"/>
    </row>
    <row r="33" spans="1:57" s="3" customFormat="1" ht="14.45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63">
        <v>0</v>
      </c>
      <c r="M33" s="362"/>
      <c r="N33" s="362"/>
      <c r="O33" s="362"/>
      <c r="P33" s="362"/>
      <c r="Q33" s="43"/>
      <c r="R33" s="43"/>
      <c r="S33" s="43"/>
      <c r="T33" s="43"/>
      <c r="U33" s="43"/>
      <c r="V33" s="43"/>
      <c r="W33" s="361">
        <f>ROUND(BD54, 2)</f>
        <v>0</v>
      </c>
      <c r="X33" s="362"/>
      <c r="Y33" s="362"/>
      <c r="Z33" s="362"/>
      <c r="AA33" s="362"/>
      <c r="AB33" s="362"/>
      <c r="AC33" s="362"/>
      <c r="AD33" s="362"/>
      <c r="AE33" s="362"/>
      <c r="AF33" s="43"/>
      <c r="AG33" s="43"/>
      <c r="AH33" s="43"/>
      <c r="AI33" s="43"/>
      <c r="AJ33" s="43"/>
      <c r="AK33" s="361">
        <v>0</v>
      </c>
      <c r="AL33" s="362"/>
      <c r="AM33" s="362"/>
      <c r="AN33" s="362"/>
      <c r="AO33" s="362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67" t="s">
        <v>49</v>
      </c>
      <c r="Y35" s="365"/>
      <c r="Z35" s="365"/>
      <c r="AA35" s="365"/>
      <c r="AB35" s="365"/>
      <c r="AC35" s="47"/>
      <c r="AD35" s="47"/>
      <c r="AE35" s="47"/>
      <c r="AF35" s="47"/>
      <c r="AG35" s="47"/>
      <c r="AH35" s="47"/>
      <c r="AI35" s="47"/>
      <c r="AJ35" s="47"/>
      <c r="AK35" s="364">
        <f>SUM(AK26:AK33)</f>
        <v>0</v>
      </c>
      <c r="AL35" s="365"/>
      <c r="AM35" s="365"/>
      <c r="AN35" s="365"/>
      <c r="AO35" s="36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EM2021-211/op1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6" t="str">
        <f>K6</f>
        <v>Slezká nemocnice v Opavě p.o.- stavební úpravy pavilonu M</v>
      </c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7"/>
      <c r="AC45" s="347"/>
      <c r="AD45" s="347"/>
      <c r="AE45" s="347"/>
      <c r="AF45" s="347"/>
      <c r="AG45" s="347"/>
      <c r="AH45" s="347"/>
      <c r="AI45" s="347"/>
      <c r="AJ45" s="347"/>
      <c r="AK45" s="347"/>
      <c r="AL45" s="347"/>
      <c r="AM45" s="347"/>
      <c r="AN45" s="347"/>
      <c r="AO45" s="34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Opava, Olomoucká 470/86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5" t="str">
        <f>IF(AN8= "","",AN8)</f>
        <v>7. 6. 2022</v>
      </c>
      <c r="AN47" s="375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SNO V Opavě p.o.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76" t="str">
        <f>IF(E17="","",E17)</f>
        <v>Ateliér EMMET s.r.o.</v>
      </c>
      <c r="AN49" s="377"/>
      <c r="AO49" s="377"/>
      <c r="AP49" s="377"/>
      <c r="AQ49" s="38"/>
      <c r="AR49" s="41"/>
      <c r="AS49" s="379" t="s">
        <v>51</v>
      </c>
      <c r="AT49" s="380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76" t="str">
        <f>IF(E20="","",E20)</f>
        <v>Ateliér EMMET s.r.o.</v>
      </c>
      <c r="AN50" s="377"/>
      <c r="AO50" s="377"/>
      <c r="AP50" s="377"/>
      <c r="AQ50" s="38"/>
      <c r="AR50" s="41"/>
      <c r="AS50" s="381"/>
      <c r="AT50" s="382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3"/>
      <c r="AT51" s="384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1" t="s">
        <v>52</v>
      </c>
      <c r="D52" s="342"/>
      <c r="E52" s="342"/>
      <c r="F52" s="342"/>
      <c r="G52" s="342"/>
      <c r="H52" s="68"/>
      <c r="I52" s="345" t="s">
        <v>53</v>
      </c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74" t="s">
        <v>54</v>
      </c>
      <c r="AH52" s="342"/>
      <c r="AI52" s="342"/>
      <c r="AJ52" s="342"/>
      <c r="AK52" s="342"/>
      <c r="AL52" s="342"/>
      <c r="AM52" s="342"/>
      <c r="AN52" s="345" t="s">
        <v>55</v>
      </c>
      <c r="AO52" s="342"/>
      <c r="AP52" s="342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48">
        <f>ROUND(AG55+AG62+AG71,2)</f>
        <v>0</v>
      </c>
      <c r="AH54" s="348"/>
      <c r="AI54" s="348"/>
      <c r="AJ54" s="348"/>
      <c r="AK54" s="348"/>
      <c r="AL54" s="348"/>
      <c r="AM54" s="348"/>
      <c r="AN54" s="385">
        <f t="shared" ref="AN54:AN74" si="0">SUM(AG54,AT54)</f>
        <v>0</v>
      </c>
      <c r="AO54" s="385"/>
      <c r="AP54" s="385"/>
      <c r="AQ54" s="80" t="s">
        <v>19</v>
      </c>
      <c r="AR54" s="81"/>
      <c r="AS54" s="82">
        <f>ROUND(AS55+AS62+AS71,2)</f>
        <v>0</v>
      </c>
      <c r="AT54" s="83">
        <f t="shared" ref="AT54:AT74" si="1">ROUND(SUM(AV54:AW54),2)</f>
        <v>0</v>
      </c>
      <c r="AU54" s="84">
        <f>ROUND(AU55+AU62+AU71,5)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ROUND(AZ55+AZ62+AZ71,2)</f>
        <v>0</v>
      </c>
      <c r="BA54" s="83">
        <f>ROUND(BA55+BA62+BA71,2)</f>
        <v>0</v>
      </c>
      <c r="BB54" s="83">
        <f>ROUND(BB55+BB62+BB71,2)</f>
        <v>0</v>
      </c>
      <c r="BC54" s="83">
        <f>ROUND(BC55+BC62+BC71,2)</f>
        <v>0</v>
      </c>
      <c r="BD54" s="85">
        <f>ROUND(BD55+BD62+BD71,2)</f>
        <v>0</v>
      </c>
      <c r="BS54" s="86" t="s">
        <v>70</v>
      </c>
      <c r="BT54" s="86" t="s">
        <v>71</v>
      </c>
      <c r="BU54" s="87" t="s">
        <v>72</v>
      </c>
      <c r="BV54" s="86" t="s">
        <v>73</v>
      </c>
      <c r="BW54" s="86" t="s">
        <v>5</v>
      </c>
      <c r="BX54" s="86" t="s">
        <v>74</v>
      </c>
      <c r="CL54" s="86" t="s">
        <v>19</v>
      </c>
    </row>
    <row r="55" spans="1:91" s="7" customFormat="1" ht="16.5" customHeight="1">
      <c r="B55" s="88"/>
      <c r="C55" s="89"/>
      <c r="D55" s="343" t="s">
        <v>75</v>
      </c>
      <c r="E55" s="343"/>
      <c r="F55" s="343"/>
      <c r="G55" s="343"/>
      <c r="H55" s="343"/>
      <c r="I55" s="90"/>
      <c r="J55" s="343" t="s">
        <v>76</v>
      </c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71">
        <f>ROUND(AG56+AG57+AG61,2)</f>
        <v>0</v>
      </c>
      <c r="AH55" s="372"/>
      <c r="AI55" s="372"/>
      <c r="AJ55" s="372"/>
      <c r="AK55" s="372"/>
      <c r="AL55" s="372"/>
      <c r="AM55" s="372"/>
      <c r="AN55" s="378">
        <f t="shared" si="0"/>
        <v>0</v>
      </c>
      <c r="AO55" s="372"/>
      <c r="AP55" s="372"/>
      <c r="AQ55" s="91" t="s">
        <v>77</v>
      </c>
      <c r="AR55" s="92"/>
      <c r="AS55" s="93">
        <f>ROUND(AS56+AS57+AS61,2)</f>
        <v>0</v>
      </c>
      <c r="AT55" s="94">
        <f t="shared" si="1"/>
        <v>0</v>
      </c>
      <c r="AU55" s="95">
        <f>ROUND(AU56+AU57+AU61,5)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ROUND(AZ56+AZ57+AZ61,2)</f>
        <v>0</v>
      </c>
      <c r="BA55" s="94">
        <f>ROUND(BA56+BA57+BA61,2)</f>
        <v>0</v>
      </c>
      <c r="BB55" s="94">
        <f>ROUND(BB56+BB57+BB61,2)</f>
        <v>0</v>
      </c>
      <c r="BC55" s="94">
        <f>ROUND(BC56+BC57+BC61,2)</f>
        <v>0</v>
      </c>
      <c r="BD55" s="96">
        <f>ROUND(BD56+BD57+BD61,2)</f>
        <v>0</v>
      </c>
      <c r="BS55" s="97" t="s">
        <v>70</v>
      </c>
      <c r="BT55" s="97" t="s">
        <v>78</v>
      </c>
      <c r="BU55" s="97" t="s">
        <v>72</v>
      </c>
      <c r="BV55" s="97" t="s">
        <v>73</v>
      </c>
      <c r="BW55" s="97" t="s">
        <v>79</v>
      </c>
      <c r="BX55" s="97" t="s">
        <v>5</v>
      </c>
      <c r="CL55" s="97" t="s">
        <v>19</v>
      </c>
      <c r="CM55" s="97" t="s">
        <v>80</v>
      </c>
    </row>
    <row r="56" spans="1:91" s="4" customFormat="1" ht="16.5" customHeight="1">
      <c r="A56" s="98" t="s">
        <v>81</v>
      </c>
      <c r="B56" s="53"/>
      <c r="C56" s="99"/>
      <c r="D56" s="99"/>
      <c r="E56" s="344" t="s">
        <v>82</v>
      </c>
      <c r="F56" s="344"/>
      <c r="G56" s="344"/>
      <c r="H56" s="344"/>
      <c r="I56" s="344"/>
      <c r="J56" s="99"/>
      <c r="K56" s="344" t="s">
        <v>83</v>
      </c>
      <c r="L56" s="344"/>
      <c r="M56" s="344"/>
      <c r="N56" s="344"/>
      <c r="O56" s="344"/>
      <c r="P56" s="344"/>
      <c r="Q56" s="344"/>
      <c r="R56" s="344"/>
      <c r="S56" s="344"/>
      <c r="T56" s="344"/>
      <c r="U56" s="344"/>
      <c r="V56" s="344"/>
      <c r="W56" s="344"/>
      <c r="X56" s="344"/>
      <c r="Y56" s="344"/>
      <c r="Z56" s="344"/>
      <c r="AA56" s="344"/>
      <c r="AB56" s="344"/>
      <c r="AC56" s="344"/>
      <c r="AD56" s="344"/>
      <c r="AE56" s="344"/>
      <c r="AF56" s="344"/>
      <c r="AG56" s="373">
        <f>'ST - 3.NP - stavební část'!J32</f>
        <v>0</v>
      </c>
      <c r="AH56" s="370"/>
      <c r="AI56" s="370"/>
      <c r="AJ56" s="370"/>
      <c r="AK56" s="370"/>
      <c r="AL56" s="370"/>
      <c r="AM56" s="370"/>
      <c r="AN56" s="373">
        <f t="shared" si="0"/>
        <v>0</v>
      </c>
      <c r="AO56" s="370"/>
      <c r="AP56" s="370"/>
      <c r="AQ56" s="100" t="s">
        <v>84</v>
      </c>
      <c r="AR56" s="55"/>
      <c r="AS56" s="101">
        <v>0</v>
      </c>
      <c r="AT56" s="102">
        <f t="shared" si="1"/>
        <v>0</v>
      </c>
      <c r="AU56" s="103">
        <f>'ST - 3.NP - stavební část'!P112</f>
        <v>0</v>
      </c>
      <c r="AV56" s="102">
        <f>'ST - 3.NP - stavební část'!J35</f>
        <v>0</v>
      </c>
      <c r="AW56" s="102">
        <f>'ST - 3.NP - stavební část'!J36</f>
        <v>0</v>
      </c>
      <c r="AX56" s="102">
        <f>'ST - 3.NP - stavební část'!J37</f>
        <v>0</v>
      </c>
      <c r="AY56" s="102">
        <f>'ST - 3.NP - stavební část'!J38</f>
        <v>0</v>
      </c>
      <c r="AZ56" s="102">
        <f>'ST - 3.NP - stavební část'!F35</f>
        <v>0</v>
      </c>
      <c r="BA56" s="102">
        <f>'ST - 3.NP - stavební část'!F36</f>
        <v>0</v>
      </c>
      <c r="BB56" s="102">
        <f>'ST - 3.NP - stavební část'!F37</f>
        <v>0</v>
      </c>
      <c r="BC56" s="102">
        <f>'ST - 3.NP - stavební část'!F38</f>
        <v>0</v>
      </c>
      <c r="BD56" s="104">
        <f>'ST - 3.NP - stavební část'!F39</f>
        <v>0</v>
      </c>
      <c r="BT56" s="105" t="s">
        <v>80</v>
      </c>
      <c r="BV56" s="105" t="s">
        <v>73</v>
      </c>
      <c r="BW56" s="105" t="s">
        <v>85</v>
      </c>
      <c r="BX56" s="105" t="s">
        <v>79</v>
      </c>
      <c r="CL56" s="105" t="s">
        <v>19</v>
      </c>
    </row>
    <row r="57" spans="1:91" s="4" customFormat="1" ht="16.5" customHeight="1">
      <c r="B57" s="53"/>
      <c r="C57" s="99"/>
      <c r="D57" s="99"/>
      <c r="E57" s="344" t="s">
        <v>86</v>
      </c>
      <c r="F57" s="344"/>
      <c r="G57" s="344"/>
      <c r="H57" s="344"/>
      <c r="I57" s="344"/>
      <c r="J57" s="99"/>
      <c r="K57" s="344" t="s">
        <v>87</v>
      </c>
      <c r="L57" s="344"/>
      <c r="M57" s="344"/>
      <c r="N57" s="344"/>
      <c r="O57" s="344"/>
      <c r="P57" s="344"/>
      <c r="Q57" s="344"/>
      <c r="R57" s="344"/>
      <c r="S57" s="344"/>
      <c r="T57" s="344"/>
      <c r="U57" s="344"/>
      <c r="V57" s="344"/>
      <c r="W57" s="344"/>
      <c r="X57" s="344"/>
      <c r="Y57" s="344"/>
      <c r="Z57" s="344"/>
      <c r="AA57" s="344"/>
      <c r="AB57" s="344"/>
      <c r="AC57" s="344"/>
      <c r="AD57" s="344"/>
      <c r="AE57" s="344"/>
      <c r="AF57" s="344"/>
      <c r="AG57" s="369">
        <f>ROUND(SUM(AG58:AG60),2)</f>
        <v>0</v>
      </c>
      <c r="AH57" s="370"/>
      <c r="AI57" s="370"/>
      <c r="AJ57" s="370"/>
      <c r="AK57" s="370"/>
      <c r="AL57" s="370"/>
      <c r="AM57" s="370"/>
      <c r="AN57" s="373">
        <f t="shared" si="0"/>
        <v>0</v>
      </c>
      <c r="AO57" s="370"/>
      <c r="AP57" s="370"/>
      <c r="AQ57" s="100" t="s">
        <v>84</v>
      </c>
      <c r="AR57" s="55"/>
      <c r="AS57" s="101">
        <f>ROUND(SUM(AS58:AS60),2)</f>
        <v>0</v>
      </c>
      <c r="AT57" s="102">
        <f t="shared" si="1"/>
        <v>0</v>
      </c>
      <c r="AU57" s="103">
        <f>ROUND(SUM(AU58:AU60),5)</f>
        <v>0</v>
      </c>
      <c r="AV57" s="102">
        <f>ROUND(AZ57*L29,2)</f>
        <v>0</v>
      </c>
      <c r="AW57" s="102">
        <f>ROUND(BA57*L30,2)</f>
        <v>0</v>
      </c>
      <c r="AX57" s="102">
        <f>ROUND(BB57*L29,2)</f>
        <v>0</v>
      </c>
      <c r="AY57" s="102">
        <f>ROUND(BC57*L30,2)</f>
        <v>0</v>
      </c>
      <c r="AZ57" s="102">
        <f>ROUND(SUM(AZ58:AZ60),2)</f>
        <v>0</v>
      </c>
      <c r="BA57" s="102">
        <f>ROUND(SUM(BA58:BA60),2)</f>
        <v>0</v>
      </c>
      <c r="BB57" s="102">
        <f>ROUND(SUM(BB58:BB60),2)</f>
        <v>0</v>
      </c>
      <c r="BC57" s="102">
        <f>ROUND(SUM(BC58:BC60),2)</f>
        <v>0</v>
      </c>
      <c r="BD57" s="104">
        <f>ROUND(SUM(BD58:BD60),2)</f>
        <v>0</v>
      </c>
      <c r="BS57" s="105" t="s">
        <v>70</v>
      </c>
      <c r="BT57" s="105" t="s">
        <v>80</v>
      </c>
      <c r="BU57" s="105" t="s">
        <v>72</v>
      </c>
      <c r="BV57" s="105" t="s">
        <v>73</v>
      </c>
      <c r="BW57" s="105" t="s">
        <v>88</v>
      </c>
      <c r="BX57" s="105" t="s">
        <v>79</v>
      </c>
      <c r="CL57" s="105" t="s">
        <v>19</v>
      </c>
    </row>
    <row r="58" spans="1:91" s="4" customFormat="1" ht="16.5" customHeight="1">
      <c r="A58" s="98" t="s">
        <v>81</v>
      </c>
      <c r="B58" s="53"/>
      <c r="C58" s="99"/>
      <c r="D58" s="99"/>
      <c r="E58" s="99"/>
      <c r="F58" s="344" t="s">
        <v>89</v>
      </c>
      <c r="G58" s="344"/>
      <c r="H58" s="344"/>
      <c r="I58" s="344"/>
      <c r="J58" s="344"/>
      <c r="K58" s="99"/>
      <c r="L58" s="344" t="s">
        <v>90</v>
      </c>
      <c r="M58" s="344"/>
      <c r="N58" s="344"/>
      <c r="O58" s="344"/>
      <c r="P58" s="344"/>
      <c r="Q58" s="344"/>
      <c r="R58" s="344"/>
      <c r="S58" s="344"/>
      <c r="T58" s="344"/>
      <c r="U58" s="344"/>
      <c r="V58" s="344"/>
      <c r="W58" s="344"/>
      <c r="X58" s="344"/>
      <c r="Y58" s="344"/>
      <c r="Z58" s="344"/>
      <c r="AA58" s="344"/>
      <c r="AB58" s="344"/>
      <c r="AC58" s="344"/>
      <c r="AD58" s="344"/>
      <c r="AE58" s="344"/>
      <c r="AF58" s="344"/>
      <c r="AG58" s="373">
        <f>'EL - Silnoproudé elektroi...'!J34</f>
        <v>0</v>
      </c>
      <c r="AH58" s="370"/>
      <c r="AI58" s="370"/>
      <c r="AJ58" s="370"/>
      <c r="AK58" s="370"/>
      <c r="AL58" s="370"/>
      <c r="AM58" s="370"/>
      <c r="AN58" s="373">
        <f t="shared" si="0"/>
        <v>0</v>
      </c>
      <c r="AO58" s="370"/>
      <c r="AP58" s="370"/>
      <c r="AQ58" s="100" t="s">
        <v>84</v>
      </c>
      <c r="AR58" s="55"/>
      <c r="AS58" s="101">
        <v>0</v>
      </c>
      <c r="AT58" s="102">
        <f t="shared" si="1"/>
        <v>0</v>
      </c>
      <c r="AU58" s="103">
        <f>'EL - Silnoproudé elektroi...'!P93</f>
        <v>0</v>
      </c>
      <c r="AV58" s="102">
        <f>'EL - Silnoproudé elektroi...'!J37</f>
        <v>0</v>
      </c>
      <c r="AW58" s="102">
        <f>'EL - Silnoproudé elektroi...'!J38</f>
        <v>0</v>
      </c>
      <c r="AX58" s="102">
        <f>'EL - Silnoproudé elektroi...'!J39</f>
        <v>0</v>
      </c>
      <c r="AY58" s="102">
        <f>'EL - Silnoproudé elektroi...'!J40</f>
        <v>0</v>
      </c>
      <c r="AZ58" s="102">
        <f>'EL - Silnoproudé elektroi...'!F37</f>
        <v>0</v>
      </c>
      <c r="BA58" s="102">
        <f>'EL - Silnoproudé elektroi...'!F38</f>
        <v>0</v>
      </c>
      <c r="BB58" s="102">
        <f>'EL - Silnoproudé elektroi...'!F39</f>
        <v>0</v>
      </c>
      <c r="BC58" s="102">
        <f>'EL - Silnoproudé elektroi...'!F40</f>
        <v>0</v>
      </c>
      <c r="BD58" s="104">
        <f>'EL - Silnoproudé elektroi...'!F41</f>
        <v>0</v>
      </c>
      <c r="BT58" s="105" t="s">
        <v>91</v>
      </c>
      <c r="BV58" s="105" t="s">
        <v>73</v>
      </c>
      <c r="BW58" s="105" t="s">
        <v>92</v>
      </c>
      <c r="BX58" s="105" t="s">
        <v>88</v>
      </c>
      <c r="CL58" s="105" t="s">
        <v>19</v>
      </c>
    </row>
    <row r="59" spans="1:91" s="4" customFormat="1" ht="16.5" customHeight="1">
      <c r="A59" s="98" t="s">
        <v>81</v>
      </c>
      <c r="B59" s="53"/>
      <c r="C59" s="99"/>
      <c r="D59" s="99"/>
      <c r="E59" s="99"/>
      <c r="F59" s="344" t="s">
        <v>93</v>
      </c>
      <c r="G59" s="344"/>
      <c r="H59" s="344"/>
      <c r="I59" s="344"/>
      <c r="J59" s="344"/>
      <c r="K59" s="99"/>
      <c r="L59" s="344" t="s">
        <v>94</v>
      </c>
      <c r="M59" s="344"/>
      <c r="N59" s="344"/>
      <c r="O59" s="344"/>
      <c r="P59" s="344"/>
      <c r="Q59" s="344"/>
      <c r="R59" s="344"/>
      <c r="S59" s="344"/>
      <c r="T59" s="344"/>
      <c r="U59" s="344"/>
      <c r="V59" s="344"/>
      <c r="W59" s="344"/>
      <c r="X59" s="344"/>
      <c r="Y59" s="344"/>
      <c r="Z59" s="344"/>
      <c r="AA59" s="344"/>
      <c r="AB59" s="344"/>
      <c r="AC59" s="344"/>
      <c r="AD59" s="344"/>
      <c r="AE59" s="344"/>
      <c r="AF59" s="344"/>
      <c r="AG59" s="373">
        <f>'VZT - Vzduchotechnika'!J34</f>
        <v>0</v>
      </c>
      <c r="AH59" s="370"/>
      <c r="AI59" s="370"/>
      <c r="AJ59" s="370"/>
      <c r="AK59" s="370"/>
      <c r="AL59" s="370"/>
      <c r="AM59" s="370"/>
      <c r="AN59" s="373">
        <f t="shared" si="0"/>
        <v>0</v>
      </c>
      <c r="AO59" s="370"/>
      <c r="AP59" s="370"/>
      <c r="AQ59" s="100" t="s">
        <v>84</v>
      </c>
      <c r="AR59" s="55"/>
      <c r="AS59" s="101">
        <v>0</v>
      </c>
      <c r="AT59" s="102">
        <f t="shared" si="1"/>
        <v>0</v>
      </c>
      <c r="AU59" s="103">
        <f>'VZT - Vzduchotechnika'!P93</f>
        <v>0</v>
      </c>
      <c r="AV59" s="102">
        <f>'VZT - Vzduchotechnika'!J37</f>
        <v>0</v>
      </c>
      <c r="AW59" s="102">
        <f>'VZT - Vzduchotechnika'!J38</f>
        <v>0</v>
      </c>
      <c r="AX59" s="102">
        <f>'VZT - Vzduchotechnika'!J39</f>
        <v>0</v>
      </c>
      <c r="AY59" s="102">
        <f>'VZT - Vzduchotechnika'!J40</f>
        <v>0</v>
      </c>
      <c r="AZ59" s="102">
        <f>'VZT - Vzduchotechnika'!F37</f>
        <v>0</v>
      </c>
      <c r="BA59" s="102">
        <f>'VZT - Vzduchotechnika'!F38</f>
        <v>0</v>
      </c>
      <c r="BB59" s="102">
        <f>'VZT - Vzduchotechnika'!F39</f>
        <v>0</v>
      </c>
      <c r="BC59" s="102">
        <f>'VZT - Vzduchotechnika'!F40</f>
        <v>0</v>
      </c>
      <c r="BD59" s="104">
        <f>'VZT - Vzduchotechnika'!F41</f>
        <v>0</v>
      </c>
      <c r="BT59" s="105" t="s">
        <v>91</v>
      </c>
      <c r="BV59" s="105" t="s">
        <v>73</v>
      </c>
      <c r="BW59" s="105" t="s">
        <v>95</v>
      </c>
      <c r="BX59" s="105" t="s">
        <v>88</v>
      </c>
      <c r="CL59" s="105" t="s">
        <v>19</v>
      </c>
    </row>
    <row r="60" spans="1:91" s="4" customFormat="1" ht="16.5" customHeight="1">
      <c r="A60" s="98" t="s">
        <v>81</v>
      </c>
      <c r="B60" s="53"/>
      <c r="C60" s="99"/>
      <c r="D60" s="99"/>
      <c r="E60" s="99"/>
      <c r="F60" s="344" t="s">
        <v>96</v>
      </c>
      <c r="G60" s="344"/>
      <c r="H60" s="344"/>
      <c r="I60" s="344"/>
      <c r="J60" s="344"/>
      <c r="K60" s="99"/>
      <c r="L60" s="344" t="s">
        <v>97</v>
      </c>
      <c r="M60" s="344"/>
      <c r="N60" s="344"/>
      <c r="O60" s="344"/>
      <c r="P60" s="344"/>
      <c r="Q60" s="344"/>
      <c r="R60" s="344"/>
      <c r="S60" s="344"/>
      <c r="T60" s="344"/>
      <c r="U60" s="344"/>
      <c r="V60" s="344"/>
      <c r="W60" s="344"/>
      <c r="X60" s="344"/>
      <c r="Y60" s="344"/>
      <c r="Z60" s="344"/>
      <c r="AA60" s="344"/>
      <c r="AB60" s="344"/>
      <c r="AC60" s="344"/>
      <c r="AD60" s="344"/>
      <c r="AE60" s="344"/>
      <c r="AF60" s="344"/>
      <c r="AG60" s="373">
        <f>'ZTI - Zdravotechnika'!J34</f>
        <v>0</v>
      </c>
      <c r="AH60" s="370"/>
      <c r="AI60" s="370"/>
      <c r="AJ60" s="370"/>
      <c r="AK60" s="370"/>
      <c r="AL60" s="370"/>
      <c r="AM60" s="370"/>
      <c r="AN60" s="373">
        <f t="shared" si="0"/>
        <v>0</v>
      </c>
      <c r="AO60" s="370"/>
      <c r="AP60" s="370"/>
      <c r="AQ60" s="100" t="s">
        <v>84</v>
      </c>
      <c r="AR60" s="55"/>
      <c r="AS60" s="101">
        <v>0</v>
      </c>
      <c r="AT60" s="102">
        <f t="shared" si="1"/>
        <v>0</v>
      </c>
      <c r="AU60" s="103">
        <f>'ZTI - Zdravotechnika'!P93</f>
        <v>0</v>
      </c>
      <c r="AV60" s="102">
        <f>'ZTI - Zdravotechnika'!J37</f>
        <v>0</v>
      </c>
      <c r="AW60" s="102">
        <f>'ZTI - Zdravotechnika'!J38</f>
        <v>0</v>
      </c>
      <c r="AX60" s="102">
        <f>'ZTI - Zdravotechnika'!J39</f>
        <v>0</v>
      </c>
      <c r="AY60" s="102">
        <f>'ZTI - Zdravotechnika'!J40</f>
        <v>0</v>
      </c>
      <c r="AZ60" s="102">
        <f>'ZTI - Zdravotechnika'!F37</f>
        <v>0</v>
      </c>
      <c r="BA60" s="102">
        <f>'ZTI - Zdravotechnika'!F38</f>
        <v>0</v>
      </c>
      <c r="BB60" s="102">
        <f>'ZTI - Zdravotechnika'!F39</f>
        <v>0</v>
      </c>
      <c r="BC60" s="102">
        <f>'ZTI - Zdravotechnika'!F40</f>
        <v>0</v>
      </c>
      <c r="BD60" s="104">
        <f>'ZTI - Zdravotechnika'!F41</f>
        <v>0</v>
      </c>
      <c r="BT60" s="105" t="s">
        <v>91</v>
      </c>
      <c r="BV60" s="105" t="s">
        <v>73</v>
      </c>
      <c r="BW60" s="105" t="s">
        <v>98</v>
      </c>
      <c r="BX60" s="105" t="s">
        <v>88</v>
      </c>
      <c r="CL60" s="105" t="s">
        <v>19</v>
      </c>
    </row>
    <row r="61" spans="1:91" s="4" customFormat="1" ht="23.25" customHeight="1">
      <c r="A61" s="98" t="s">
        <v>81</v>
      </c>
      <c r="B61" s="53"/>
      <c r="C61" s="99"/>
      <c r="D61" s="99"/>
      <c r="E61" s="344" t="s">
        <v>99</v>
      </c>
      <c r="F61" s="344"/>
      <c r="G61" s="344"/>
      <c r="H61" s="344"/>
      <c r="I61" s="344"/>
      <c r="J61" s="99"/>
      <c r="K61" s="344" t="s">
        <v>100</v>
      </c>
      <c r="L61" s="344"/>
      <c r="M61" s="344"/>
      <c r="N61" s="344"/>
      <c r="O61" s="344"/>
      <c r="P61" s="344"/>
      <c r="Q61" s="344"/>
      <c r="R61" s="344"/>
      <c r="S61" s="344"/>
      <c r="T61" s="344"/>
      <c r="U61" s="344"/>
      <c r="V61" s="344"/>
      <c r="W61" s="344"/>
      <c r="X61" s="344"/>
      <c r="Y61" s="344"/>
      <c r="Z61" s="344"/>
      <c r="AA61" s="344"/>
      <c r="AB61" s="344"/>
      <c r="AC61" s="344"/>
      <c r="AD61" s="344"/>
      <c r="AE61" s="344"/>
      <c r="AF61" s="344"/>
      <c r="AG61" s="373">
        <f>'VN a ON - Vedlejší a osta...'!J32</f>
        <v>0</v>
      </c>
      <c r="AH61" s="370"/>
      <c r="AI61" s="370"/>
      <c r="AJ61" s="370"/>
      <c r="AK61" s="370"/>
      <c r="AL61" s="370"/>
      <c r="AM61" s="370"/>
      <c r="AN61" s="373">
        <f t="shared" si="0"/>
        <v>0</v>
      </c>
      <c r="AO61" s="370"/>
      <c r="AP61" s="370"/>
      <c r="AQ61" s="100" t="s">
        <v>84</v>
      </c>
      <c r="AR61" s="55"/>
      <c r="AS61" s="101">
        <v>0</v>
      </c>
      <c r="AT61" s="102">
        <f t="shared" si="1"/>
        <v>0</v>
      </c>
      <c r="AU61" s="103">
        <f>'VN a ON - Vedlejší a osta...'!P88</f>
        <v>0</v>
      </c>
      <c r="AV61" s="102">
        <f>'VN a ON - Vedlejší a osta...'!J35</f>
        <v>0</v>
      </c>
      <c r="AW61" s="102">
        <f>'VN a ON - Vedlejší a osta...'!J36</f>
        <v>0</v>
      </c>
      <c r="AX61" s="102">
        <f>'VN a ON - Vedlejší a osta...'!J37</f>
        <v>0</v>
      </c>
      <c r="AY61" s="102">
        <f>'VN a ON - Vedlejší a osta...'!J38</f>
        <v>0</v>
      </c>
      <c r="AZ61" s="102">
        <f>'VN a ON - Vedlejší a osta...'!F35</f>
        <v>0</v>
      </c>
      <c r="BA61" s="102">
        <f>'VN a ON - Vedlejší a osta...'!F36</f>
        <v>0</v>
      </c>
      <c r="BB61" s="102">
        <f>'VN a ON - Vedlejší a osta...'!F37</f>
        <v>0</v>
      </c>
      <c r="BC61" s="102">
        <f>'VN a ON - Vedlejší a osta...'!F38</f>
        <v>0</v>
      </c>
      <c r="BD61" s="104">
        <f>'VN a ON - Vedlejší a osta...'!F39</f>
        <v>0</v>
      </c>
      <c r="BT61" s="105" t="s">
        <v>80</v>
      </c>
      <c r="BV61" s="105" t="s">
        <v>73</v>
      </c>
      <c r="BW61" s="105" t="s">
        <v>101</v>
      </c>
      <c r="BX61" s="105" t="s">
        <v>79</v>
      </c>
      <c r="CL61" s="105" t="s">
        <v>19</v>
      </c>
    </row>
    <row r="62" spans="1:91" s="7" customFormat="1" ht="16.5" customHeight="1">
      <c r="B62" s="88"/>
      <c r="C62" s="89"/>
      <c r="D62" s="343" t="s">
        <v>102</v>
      </c>
      <c r="E62" s="343"/>
      <c r="F62" s="343"/>
      <c r="G62" s="343"/>
      <c r="H62" s="343"/>
      <c r="I62" s="90"/>
      <c r="J62" s="343" t="s">
        <v>103</v>
      </c>
      <c r="K62" s="343"/>
      <c r="L62" s="343"/>
      <c r="M62" s="343"/>
      <c r="N62" s="343"/>
      <c r="O62" s="343"/>
      <c r="P62" s="343"/>
      <c r="Q62" s="343"/>
      <c r="R62" s="343"/>
      <c r="S62" s="343"/>
      <c r="T62" s="343"/>
      <c r="U62" s="343"/>
      <c r="V62" s="343"/>
      <c r="W62" s="343"/>
      <c r="X62" s="343"/>
      <c r="Y62" s="343"/>
      <c r="Z62" s="343"/>
      <c r="AA62" s="343"/>
      <c r="AB62" s="343"/>
      <c r="AC62" s="343"/>
      <c r="AD62" s="343"/>
      <c r="AE62" s="343"/>
      <c r="AF62" s="343"/>
      <c r="AG62" s="371">
        <f>ROUND(AG63+AG66+AG70,2)</f>
        <v>0</v>
      </c>
      <c r="AH62" s="372"/>
      <c r="AI62" s="372"/>
      <c r="AJ62" s="372"/>
      <c r="AK62" s="372"/>
      <c r="AL62" s="372"/>
      <c r="AM62" s="372"/>
      <c r="AN62" s="378">
        <f t="shared" si="0"/>
        <v>0</v>
      </c>
      <c r="AO62" s="372"/>
      <c r="AP62" s="372"/>
      <c r="AQ62" s="91" t="s">
        <v>77</v>
      </c>
      <c r="AR62" s="92"/>
      <c r="AS62" s="93">
        <f>ROUND(AS63+AS66+AS70,2)</f>
        <v>0</v>
      </c>
      <c r="AT62" s="94">
        <f t="shared" si="1"/>
        <v>0</v>
      </c>
      <c r="AU62" s="95">
        <f>ROUND(AU63+AU66+AU70,5)</f>
        <v>0</v>
      </c>
      <c r="AV62" s="94">
        <f>ROUND(AZ62*L29,2)</f>
        <v>0</v>
      </c>
      <c r="AW62" s="94">
        <f>ROUND(BA62*L30,2)</f>
        <v>0</v>
      </c>
      <c r="AX62" s="94">
        <f>ROUND(BB62*L29,2)</f>
        <v>0</v>
      </c>
      <c r="AY62" s="94">
        <f>ROUND(BC62*L30,2)</f>
        <v>0</v>
      </c>
      <c r="AZ62" s="94">
        <f>ROUND(AZ63+AZ66+AZ70,2)</f>
        <v>0</v>
      </c>
      <c r="BA62" s="94">
        <f>ROUND(BA63+BA66+BA70,2)</f>
        <v>0</v>
      </c>
      <c r="BB62" s="94">
        <f>ROUND(BB63+BB66+BB70,2)</f>
        <v>0</v>
      </c>
      <c r="BC62" s="94">
        <f>ROUND(BC63+BC66+BC70,2)</f>
        <v>0</v>
      </c>
      <c r="BD62" s="96">
        <f>ROUND(BD63+BD66+BD70,2)</f>
        <v>0</v>
      </c>
      <c r="BS62" s="97" t="s">
        <v>70</v>
      </c>
      <c r="BT62" s="97" t="s">
        <v>78</v>
      </c>
      <c r="BU62" s="97" t="s">
        <v>72</v>
      </c>
      <c r="BV62" s="97" t="s">
        <v>73</v>
      </c>
      <c r="BW62" s="97" t="s">
        <v>104</v>
      </c>
      <c r="BX62" s="97" t="s">
        <v>5</v>
      </c>
      <c r="CL62" s="97" t="s">
        <v>19</v>
      </c>
      <c r="CM62" s="97" t="s">
        <v>80</v>
      </c>
    </row>
    <row r="63" spans="1:91" s="4" customFormat="1" ht="16.5" customHeight="1">
      <c r="B63" s="53"/>
      <c r="C63" s="99"/>
      <c r="D63" s="99"/>
      <c r="E63" s="344" t="s">
        <v>82</v>
      </c>
      <c r="F63" s="344"/>
      <c r="G63" s="344"/>
      <c r="H63" s="344"/>
      <c r="I63" s="344"/>
      <c r="J63" s="99"/>
      <c r="K63" s="344" t="s">
        <v>105</v>
      </c>
      <c r="L63" s="344"/>
      <c r="M63" s="344"/>
      <c r="N63" s="344"/>
      <c r="O63" s="344"/>
      <c r="P63" s="344"/>
      <c r="Q63" s="344"/>
      <c r="R63" s="344"/>
      <c r="S63" s="344"/>
      <c r="T63" s="344"/>
      <c r="U63" s="344"/>
      <c r="V63" s="344"/>
      <c r="W63" s="344"/>
      <c r="X63" s="344"/>
      <c r="Y63" s="344"/>
      <c r="Z63" s="344"/>
      <c r="AA63" s="344"/>
      <c r="AB63" s="344"/>
      <c r="AC63" s="344"/>
      <c r="AD63" s="344"/>
      <c r="AE63" s="344"/>
      <c r="AF63" s="344"/>
      <c r="AG63" s="369">
        <f>ROUND(SUM(AG64:AG65),2)</f>
        <v>0</v>
      </c>
      <c r="AH63" s="370"/>
      <c r="AI63" s="370"/>
      <c r="AJ63" s="370"/>
      <c r="AK63" s="370"/>
      <c r="AL63" s="370"/>
      <c r="AM63" s="370"/>
      <c r="AN63" s="373">
        <f t="shared" si="0"/>
        <v>0</v>
      </c>
      <c r="AO63" s="370"/>
      <c r="AP63" s="370"/>
      <c r="AQ63" s="100" t="s">
        <v>84</v>
      </c>
      <c r="AR63" s="55"/>
      <c r="AS63" s="101">
        <f>ROUND(SUM(AS64:AS65),2)</f>
        <v>0</v>
      </c>
      <c r="AT63" s="102">
        <f t="shared" si="1"/>
        <v>0</v>
      </c>
      <c r="AU63" s="103">
        <f>ROUND(SUM(AU64:AU65),5)</f>
        <v>0</v>
      </c>
      <c r="AV63" s="102">
        <f>ROUND(AZ63*L29,2)</f>
        <v>0</v>
      </c>
      <c r="AW63" s="102">
        <f>ROUND(BA63*L30,2)</f>
        <v>0</v>
      </c>
      <c r="AX63" s="102">
        <f>ROUND(BB63*L29,2)</f>
        <v>0</v>
      </c>
      <c r="AY63" s="102">
        <f>ROUND(BC63*L30,2)</f>
        <v>0</v>
      </c>
      <c r="AZ63" s="102">
        <f>ROUND(SUM(AZ64:AZ65),2)</f>
        <v>0</v>
      </c>
      <c r="BA63" s="102">
        <f>ROUND(SUM(BA64:BA65),2)</f>
        <v>0</v>
      </c>
      <c r="BB63" s="102">
        <f>ROUND(SUM(BB64:BB65),2)</f>
        <v>0</v>
      </c>
      <c r="BC63" s="102">
        <f>ROUND(SUM(BC64:BC65),2)</f>
        <v>0</v>
      </c>
      <c r="BD63" s="104">
        <f>ROUND(SUM(BD64:BD65),2)</f>
        <v>0</v>
      </c>
      <c r="BS63" s="105" t="s">
        <v>70</v>
      </c>
      <c r="BT63" s="105" t="s">
        <v>80</v>
      </c>
      <c r="BU63" s="105" t="s">
        <v>72</v>
      </c>
      <c r="BV63" s="105" t="s">
        <v>73</v>
      </c>
      <c r="BW63" s="105" t="s">
        <v>106</v>
      </c>
      <c r="BX63" s="105" t="s">
        <v>104</v>
      </c>
      <c r="CL63" s="105" t="s">
        <v>19</v>
      </c>
    </row>
    <row r="64" spans="1:91" s="4" customFormat="1" ht="16.5" customHeight="1">
      <c r="A64" s="98" t="s">
        <v>81</v>
      </c>
      <c r="B64" s="53"/>
      <c r="C64" s="99"/>
      <c r="D64" s="99"/>
      <c r="E64" s="99"/>
      <c r="F64" s="344" t="s">
        <v>107</v>
      </c>
      <c r="G64" s="344"/>
      <c r="H64" s="344"/>
      <c r="I64" s="344"/>
      <c r="J64" s="344"/>
      <c r="K64" s="99"/>
      <c r="L64" s="344" t="s">
        <v>108</v>
      </c>
      <c r="M64" s="344"/>
      <c r="N64" s="344"/>
      <c r="O64" s="344"/>
      <c r="P64" s="344"/>
      <c r="Q64" s="344"/>
      <c r="R64" s="344"/>
      <c r="S64" s="344"/>
      <c r="T64" s="344"/>
      <c r="U64" s="344"/>
      <c r="V64" s="344"/>
      <c r="W64" s="344"/>
      <c r="X64" s="344"/>
      <c r="Y64" s="344"/>
      <c r="Z64" s="344"/>
      <c r="AA64" s="344"/>
      <c r="AB64" s="344"/>
      <c r="AC64" s="344"/>
      <c r="AD64" s="344"/>
      <c r="AE64" s="344"/>
      <c r="AF64" s="344"/>
      <c r="AG64" s="373">
        <f>'ST01 - 1.NP-stavební část'!J34</f>
        <v>0</v>
      </c>
      <c r="AH64" s="370"/>
      <c r="AI64" s="370"/>
      <c r="AJ64" s="370"/>
      <c r="AK64" s="370"/>
      <c r="AL64" s="370"/>
      <c r="AM64" s="370"/>
      <c r="AN64" s="373">
        <f t="shared" si="0"/>
        <v>0</v>
      </c>
      <c r="AO64" s="370"/>
      <c r="AP64" s="370"/>
      <c r="AQ64" s="100" t="s">
        <v>84</v>
      </c>
      <c r="AR64" s="55"/>
      <c r="AS64" s="101">
        <v>0</v>
      </c>
      <c r="AT64" s="102">
        <f t="shared" si="1"/>
        <v>0</v>
      </c>
      <c r="AU64" s="103">
        <f>'ST01 - 1.NP-stavební část'!P113</f>
        <v>0</v>
      </c>
      <c r="AV64" s="102">
        <f>'ST01 - 1.NP-stavební část'!J37</f>
        <v>0</v>
      </c>
      <c r="AW64" s="102">
        <f>'ST01 - 1.NP-stavební část'!J38</f>
        <v>0</v>
      </c>
      <c r="AX64" s="102">
        <f>'ST01 - 1.NP-stavební část'!J39</f>
        <v>0</v>
      </c>
      <c r="AY64" s="102">
        <f>'ST01 - 1.NP-stavební část'!J40</f>
        <v>0</v>
      </c>
      <c r="AZ64" s="102">
        <f>'ST01 - 1.NP-stavební část'!F37</f>
        <v>0</v>
      </c>
      <c r="BA64" s="102">
        <f>'ST01 - 1.NP-stavební část'!F38</f>
        <v>0</v>
      </c>
      <c r="BB64" s="102">
        <f>'ST01 - 1.NP-stavební část'!F39</f>
        <v>0</v>
      </c>
      <c r="BC64" s="102">
        <f>'ST01 - 1.NP-stavební část'!F40</f>
        <v>0</v>
      </c>
      <c r="BD64" s="104">
        <f>'ST01 - 1.NP-stavební část'!F41</f>
        <v>0</v>
      </c>
      <c r="BT64" s="105" t="s">
        <v>91</v>
      </c>
      <c r="BV64" s="105" t="s">
        <v>73</v>
      </c>
      <c r="BW64" s="105" t="s">
        <v>109</v>
      </c>
      <c r="BX64" s="105" t="s">
        <v>106</v>
      </c>
      <c r="CL64" s="105" t="s">
        <v>19</v>
      </c>
    </row>
    <row r="65" spans="1:91" s="4" customFormat="1" ht="16.5" customHeight="1">
      <c r="A65" s="98" t="s">
        <v>81</v>
      </c>
      <c r="B65" s="53"/>
      <c r="C65" s="99"/>
      <c r="D65" s="99"/>
      <c r="E65" s="99"/>
      <c r="F65" s="344" t="s">
        <v>110</v>
      </c>
      <c r="G65" s="344"/>
      <c r="H65" s="344"/>
      <c r="I65" s="344"/>
      <c r="J65" s="344"/>
      <c r="K65" s="99"/>
      <c r="L65" s="344" t="s">
        <v>111</v>
      </c>
      <c r="M65" s="344"/>
      <c r="N65" s="344"/>
      <c r="O65" s="344"/>
      <c r="P65" s="344"/>
      <c r="Q65" s="344"/>
      <c r="R65" s="344"/>
      <c r="S65" s="344"/>
      <c r="T65" s="344"/>
      <c r="U65" s="344"/>
      <c r="V65" s="344"/>
      <c r="W65" s="344"/>
      <c r="X65" s="344"/>
      <c r="Y65" s="344"/>
      <c r="Z65" s="344"/>
      <c r="AA65" s="344"/>
      <c r="AB65" s="344"/>
      <c r="AC65" s="344"/>
      <c r="AD65" s="344"/>
      <c r="AE65" s="344"/>
      <c r="AF65" s="344"/>
      <c r="AG65" s="373">
        <f>'ST02 - 2.NP-stavební část'!J34</f>
        <v>0</v>
      </c>
      <c r="AH65" s="370"/>
      <c r="AI65" s="370"/>
      <c r="AJ65" s="370"/>
      <c r="AK65" s="370"/>
      <c r="AL65" s="370"/>
      <c r="AM65" s="370"/>
      <c r="AN65" s="373">
        <f t="shared" si="0"/>
        <v>0</v>
      </c>
      <c r="AO65" s="370"/>
      <c r="AP65" s="370"/>
      <c r="AQ65" s="100" t="s">
        <v>84</v>
      </c>
      <c r="AR65" s="55"/>
      <c r="AS65" s="101">
        <v>0</v>
      </c>
      <c r="AT65" s="102">
        <f t="shared" si="1"/>
        <v>0</v>
      </c>
      <c r="AU65" s="103">
        <f>'ST02 - 2.NP-stavební část'!P109</f>
        <v>0</v>
      </c>
      <c r="AV65" s="102">
        <f>'ST02 - 2.NP-stavební část'!J37</f>
        <v>0</v>
      </c>
      <c r="AW65" s="102">
        <f>'ST02 - 2.NP-stavební část'!J38</f>
        <v>0</v>
      </c>
      <c r="AX65" s="102">
        <f>'ST02 - 2.NP-stavební část'!J39</f>
        <v>0</v>
      </c>
      <c r="AY65" s="102">
        <f>'ST02 - 2.NP-stavební část'!J40</f>
        <v>0</v>
      </c>
      <c r="AZ65" s="102">
        <f>'ST02 - 2.NP-stavební část'!F37</f>
        <v>0</v>
      </c>
      <c r="BA65" s="102">
        <f>'ST02 - 2.NP-stavební část'!F38</f>
        <v>0</v>
      </c>
      <c r="BB65" s="102">
        <f>'ST02 - 2.NP-stavební část'!F39</f>
        <v>0</v>
      </c>
      <c r="BC65" s="102">
        <f>'ST02 - 2.NP-stavební část'!F40</f>
        <v>0</v>
      </c>
      <c r="BD65" s="104">
        <f>'ST02 - 2.NP-stavební část'!F41</f>
        <v>0</v>
      </c>
      <c r="BT65" s="105" t="s">
        <v>91</v>
      </c>
      <c r="BV65" s="105" t="s">
        <v>73</v>
      </c>
      <c r="BW65" s="105" t="s">
        <v>112</v>
      </c>
      <c r="BX65" s="105" t="s">
        <v>106</v>
      </c>
      <c r="CL65" s="105" t="s">
        <v>19</v>
      </c>
    </row>
    <row r="66" spans="1:91" s="4" customFormat="1" ht="16.5" customHeight="1">
      <c r="B66" s="53"/>
      <c r="C66" s="99"/>
      <c r="D66" s="99"/>
      <c r="E66" s="344" t="s">
        <v>86</v>
      </c>
      <c r="F66" s="344"/>
      <c r="G66" s="344"/>
      <c r="H66" s="344"/>
      <c r="I66" s="344"/>
      <c r="J66" s="99"/>
      <c r="K66" s="344" t="s">
        <v>113</v>
      </c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69">
        <f>ROUND(SUM(AG67:AG69),2)</f>
        <v>0</v>
      </c>
      <c r="AH66" s="370"/>
      <c r="AI66" s="370"/>
      <c r="AJ66" s="370"/>
      <c r="AK66" s="370"/>
      <c r="AL66" s="370"/>
      <c r="AM66" s="370"/>
      <c r="AN66" s="373">
        <f t="shared" si="0"/>
        <v>0</v>
      </c>
      <c r="AO66" s="370"/>
      <c r="AP66" s="370"/>
      <c r="AQ66" s="100" t="s">
        <v>84</v>
      </c>
      <c r="AR66" s="55"/>
      <c r="AS66" s="101">
        <f>ROUND(SUM(AS67:AS69),2)</f>
        <v>0</v>
      </c>
      <c r="AT66" s="102">
        <f t="shared" si="1"/>
        <v>0</v>
      </c>
      <c r="AU66" s="103">
        <f>ROUND(SUM(AU67:AU69),5)</f>
        <v>0</v>
      </c>
      <c r="AV66" s="102">
        <f>ROUND(AZ66*L29,2)</f>
        <v>0</v>
      </c>
      <c r="AW66" s="102">
        <f>ROUND(BA66*L30,2)</f>
        <v>0</v>
      </c>
      <c r="AX66" s="102">
        <f>ROUND(BB66*L29,2)</f>
        <v>0</v>
      </c>
      <c r="AY66" s="102">
        <f>ROUND(BC66*L30,2)</f>
        <v>0</v>
      </c>
      <c r="AZ66" s="102">
        <f>ROUND(SUM(AZ67:AZ69),2)</f>
        <v>0</v>
      </c>
      <c r="BA66" s="102">
        <f>ROUND(SUM(BA67:BA69),2)</f>
        <v>0</v>
      </c>
      <c r="BB66" s="102">
        <f>ROUND(SUM(BB67:BB69),2)</f>
        <v>0</v>
      </c>
      <c r="BC66" s="102">
        <f>ROUND(SUM(BC67:BC69),2)</f>
        <v>0</v>
      </c>
      <c r="BD66" s="104">
        <f>ROUND(SUM(BD67:BD69),2)</f>
        <v>0</v>
      </c>
      <c r="BS66" s="105" t="s">
        <v>70</v>
      </c>
      <c r="BT66" s="105" t="s">
        <v>80</v>
      </c>
      <c r="BU66" s="105" t="s">
        <v>72</v>
      </c>
      <c r="BV66" s="105" t="s">
        <v>73</v>
      </c>
      <c r="BW66" s="105" t="s">
        <v>114</v>
      </c>
      <c r="BX66" s="105" t="s">
        <v>104</v>
      </c>
      <c r="CL66" s="105" t="s">
        <v>19</v>
      </c>
    </row>
    <row r="67" spans="1:91" s="4" customFormat="1" ht="16.5" customHeight="1">
      <c r="A67" s="98" t="s">
        <v>81</v>
      </c>
      <c r="B67" s="53"/>
      <c r="C67" s="99"/>
      <c r="D67" s="99"/>
      <c r="E67" s="99"/>
      <c r="F67" s="344" t="s">
        <v>89</v>
      </c>
      <c r="G67" s="344"/>
      <c r="H67" s="344"/>
      <c r="I67" s="344"/>
      <c r="J67" s="344"/>
      <c r="K67" s="99"/>
      <c r="L67" s="344" t="s">
        <v>115</v>
      </c>
      <c r="M67" s="344"/>
      <c r="N67" s="344"/>
      <c r="O67" s="344"/>
      <c r="P67" s="344"/>
      <c r="Q67" s="344"/>
      <c r="R67" s="344"/>
      <c r="S67" s="344"/>
      <c r="T67" s="344"/>
      <c r="U67" s="344"/>
      <c r="V67" s="344"/>
      <c r="W67" s="344"/>
      <c r="X67" s="344"/>
      <c r="Y67" s="344"/>
      <c r="Z67" s="344"/>
      <c r="AA67" s="344"/>
      <c r="AB67" s="344"/>
      <c r="AC67" s="344"/>
      <c r="AD67" s="344"/>
      <c r="AE67" s="344"/>
      <c r="AF67" s="344"/>
      <c r="AG67" s="373">
        <f>'EL - Silnoproudé elektron...'!J34</f>
        <v>0</v>
      </c>
      <c r="AH67" s="370"/>
      <c r="AI67" s="370"/>
      <c r="AJ67" s="370"/>
      <c r="AK67" s="370"/>
      <c r="AL67" s="370"/>
      <c r="AM67" s="370"/>
      <c r="AN67" s="373">
        <f t="shared" si="0"/>
        <v>0</v>
      </c>
      <c r="AO67" s="370"/>
      <c r="AP67" s="370"/>
      <c r="AQ67" s="100" t="s">
        <v>84</v>
      </c>
      <c r="AR67" s="55"/>
      <c r="AS67" s="101">
        <v>0</v>
      </c>
      <c r="AT67" s="102">
        <f t="shared" si="1"/>
        <v>0</v>
      </c>
      <c r="AU67" s="103">
        <f>'EL - Silnoproudé elektron...'!P93</f>
        <v>0</v>
      </c>
      <c r="AV67" s="102">
        <f>'EL - Silnoproudé elektron...'!J37</f>
        <v>0</v>
      </c>
      <c r="AW67" s="102">
        <f>'EL - Silnoproudé elektron...'!J38</f>
        <v>0</v>
      </c>
      <c r="AX67" s="102">
        <f>'EL - Silnoproudé elektron...'!J39</f>
        <v>0</v>
      </c>
      <c r="AY67" s="102">
        <f>'EL - Silnoproudé elektron...'!J40</f>
        <v>0</v>
      </c>
      <c r="AZ67" s="102">
        <f>'EL - Silnoproudé elektron...'!F37</f>
        <v>0</v>
      </c>
      <c r="BA67" s="102">
        <f>'EL - Silnoproudé elektron...'!F38</f>
        <v>0</v>
      </c>
      <c r="BB67" s="102">
        <f>'EL - Silnoproudé elektron...'!F39</f>
        <v>0</v>
      </c>
      <c r="BC67" s="102">
        <f>'EL - Silnoproudé elektron...'!F40</f>
        <v>0</v>
      </c>
      <c r="BD67" s="104">
        <f>'EL - Silnoproudé elektron...'!F41</f>
        <v>0</v>
      </c>
      <c r="BT67" s="105" t="s">
        <v>91</v>
      </c>
      <c r="BV67" s="105" t="s">
        <v>73</v>
      </c>
      <c r="BW67" s="105" t="s">
        <v>116</v>
      </c>
      <c r="BX67" s="105" t="s">
        <v>114</v>
      </c>
      <c r="CL67" s="105" t="s">
        <v>19</v>
      </c>
    </row>
    <row r="68" spans="1:91" s="4" customFormat="1" ht="16.5" customHeight="1">
      <c r="A68" s="98" t="s">
        <v>81</v>
      </c>
      <c r="B68" s="53"/>
      <c r="C68" s="99"/>
      <c r="D68" s="99"/>
      <c r="E68" s="99"/>
      <c r="F68" s="344" t="s">
        <v>93</v>
      </c>
      <c r="G68" s="344"/>
      <c r="H68" s="344"/>
      <c r="I68" s="344"/>
      <c r="J68" s="344"/>
      <c r="K68" s="99"/>
      <c r="L68" s="344" t="s">
        <v>94</v>
      </c>
      <c r="M68" s="344"/>
      <c r="N68" s="344"/>
      <c r="O68" s="344"/>
      <c r="P68" s="344"/>
      <c r="Q68" s="344"/>
      <c r="R68" s="344"/>
      <c r="S68" s="344"/>
      <c r="T68" s="344"/>
      <c r="U68" s="344"/>
      <c r="V68" s="344"/>
      <c r="W68" s="344"/>
      <c r="X68" s="344"/>
      <c r="Y68" s="344"/>
      <c r="Z68" s="344"/>
      <c r="AA68" s="344"/>
      <c r="AB68" s="344"/>
      <c r="AC68" s="344"/>
      <c r="AD68" s="344"/>
      <c r="AE68" s="344"/>
      <c r="AF68" s="344"/>
      <c r="AG68" s="373">
        <f>'VZT - Vzduchotechnika_01'!J34</f>
        <v>0</v>
      </c>
      <c r="AH68" s="370"/>
      <c r="AI68" s="370"/>
      <c r="AJ68" s="370"/>
      <c r="AK68" s="370"/>
      <c r="AL68" s="370"/>
      <c r="AM68" s="370"/>
      <c r="AN68" s="373">
        <f t="shared" si="0"/>
        <v>0</v>
      </c>
      <c r="AO68" s="370"/>
      <c r="AP68" s="370"/>
      <c r="AQ68" s="100" t="s">
        <v>84</v>
      </c>
      <c r="AR68" s="55"/>
      <c r="AS68" s="101">
        <v>0</v>
      </c>
      <c r="AT68" s="102">
        <f t="shared" si="1"/>
        <v>0</v>
      </c>
      <c r="AU68" s="103">
        <f>'VZT - Vzduchotechnika_01'!P93</f>
        <v>0</v>
      </c>
      <c r="AV68" s="102">
        <f>'VZT - Vzduchotechnika_01'!J37</f>
        <v>0</v>
      </c>
      <c r="AW68" s="102">
        <f>'VZT - Vzduchotechnika_01'!J38</f>
        <v>0</v>
      </c>
      <c r="AX68" s="102">
        <f>'VZT - Vzduchotechnika_01'!J39</f>
        <v>0</v>
      </c>
      <c r="AY68" s="102">
        <f>'VZT - Vzduchotechnika_01'!J40</f>
        <v>0</v>
      </c>
      <c r="AZ68" s="102">
        <f>'VZT - Vzduchotechnika_01'!F37</f>
        <v>0</v>
      </c>
      <c r="BA68" s="102">
        <f>'VZT - Vzduchotechnika_01'!F38</f>
        <v>0</v>
      </c>
      <c r="BB68" s="102">
        <f>'VZT - Vzduchotechnika_01'!F39</f>
        <v>0</v>
      </c>
      <c r="BC68" s="102">
        <f>'VZT - Vzduchotechnika_01'!F40</f>
        <v>0</v>
      </c>
      <c r="BD68" s="104">
        <f>'VZT - Vzduchotechnika_01'!F41</f>
        <v>0</v>
      </c>
      <c r="BT68" s="105" t="s">
        <v>91</v>
      </c>
      <c r="BV68" s="105" t="s">
        <v>73</v>
      </c>
      <c r="BW68" s="105" t="s">
        <v>117</v>
      </c>
      <c r="BX68" s="105" t="s">
        <v>114</v>
      </c>
      <c r="CL68" s="105" t="s">
        <v>19</v>
      </c>
    </row>
    <row r="69" spans="1:91" s="4" customFormat="1" ht="16.5" customHeight="1">
      <c r="A69" s="98" t="s">
        <v>81</v>
      </c>
      <c r="B69" s="53"/>
      <c r="C69" s="99"/>
      <c r="D69" s="99"/>
      <c r="E69" s="99"/>
      <c r="F69" s="344" t="s">
        <v>96</v>
      </c>
      <c r="G69" s="344"/>
      <c r="H69" s="344"/>
      <c r="I69" s="344"/>
      <c r="J69" s="344"/>
      <c r="K69" s="99"/>
      <c r="L69" s="344" t="s">
        <v>97</v>
      </c>
      <c r="M69" s="344"/>
      <c r="N69" s="344"/>
      <c r="O69" s="344"/>
      <c r="P69" s="344"/>
      <c r="Q69" s="344"/>
      <c r="R69" s="344"/>
      <c r="S69" s="344"/>
      <c r="T69" s="344"/>
      <c r="U69" s="344"/>
      <c r="V69" s="344"/>
      <c r="W69" s="344"/>
      <c r="X69" s="344"/>
      <c r="Y69" s="344"/>
      <c r="Z69" s="344"/>
      <c r="AA69" s="344"/>
      <c r="AB69" s="344"/>
      <c r="AC69" s="344"/>
      <c r="AD69" s="344"/>
      <c r="AE69" s="344"/>
      <c r="AF69" s="344"/>
      <c r="AG69" s="373">
        <f>'ZTI - Zdravotechnika_01'!J34</f>
        <v>0</v>
      </c>
      <c r="AH69" s="370"/>
      <c r="AI69" s="370"/>
      <c r="AJ69" s="370"/>
      <c r="AK69" s="370"/>
      <c r="AL69" s="370"/>
      <c r="AM69" s="370"/>
      <c r="AN69" s="373">
        <f t="shared" si="0"/>
        <v>0</v>
      </c>
      <c r="AO69" s="370"/>
      <c r="AP69" s="370"/>
      <c r="AQ69" s="100" t="s">
        <v>84</v>
      </c>
      <c r="AR69" s="55"/>
      <c r="AS69" s="101">
        <v>0</v>
      </c>
      <c r="AT69" s="102">
        <f t="shared" si="1"/>
        <v>0</v>
      </c>
      <c r="AU69" s="103">
        <f>'ZTI - Zdravotechnika_01'!P93</f>
        <v>0</v>
      </c>
      <c r="AV69" s="102">
        <f>'ZTI - Zdravotechnika_01'!J37</f>
        <v>0</v>
      </c>
      <c r="AW69" s="102">
        <f>'ZTI - Zdravotechnika_01'!J38</f>
        <v>0</v>
      </c>
      <c r="AX69" s="102">
        <f>'ZTI - Zdravotechnika_01'!J39</f>
        <v>0</v>
      </c>
      <c r="AY69" s="102">
        <f>'ZTI - Zdravotechnika_01'!J40</f>
        <v>0</v>
      </c>
      <c r="AZ69" s="102">
        <f>'ZTI - Zdravotechnika_01'!F37</f>
        <v>0</v>
      </c>
      <c r="BA69" s="102">
        <f>'ZTI - Zdravotechnika_01'!F38</f>
        <v>0</v>
      </c>
      <c r="BB69" s="102">
        <f>'ZTI - Zdravotechnika_01'!F39</f>
        <v>0</v>
      </c>
      <c r="BC69" s="102">
        <f>'ZTI - Zdravotechnika_01'!F40</f>
        <v>0</v>
      </c>
      <c r="BD69" s="104">
        <f>'ZTI - Zdravotechnika_01'!F41</f>
        <v>0</v>
      </c>
      <c r="BT69" s="105" t="s">
        <v>91</v>
      </c>
      <c r="BV69" s="105" t="s">
        <v>73</v>
      </c>
      <c r="BW69" s="105" t="s">
        <v>118</v>
      </c>
      <c r="BX69" s="105" t="s">
        <v>114</v>
      </c>
      <c r="CL69" s="105" t="s">
        <v>19</v>
      </c>
    </row>
    <row r="70" spans="1:91" s="4" customFormat="1" ht="23.25" customHeight="1">
      <c r="A70" s="98" t="s">
        <v>81</v>
      </c>
      <c r="B70" s="53"/>
      <c r="C70" s="99"/>
      <c r="D70" s="99"/>
      <c r="E70" s="344" t="s">
        <v>99</v>
      </c>
      <c r="F70" s="344"/>
      <c r="G70" s="344"/>
      <c r="H70" s="344"/>
      <c r="I70" s="344"/>
      <c r="J70" s="99"/>
      <c r="K70" s="344" t="s">
        <v>100</v>
      </c>
      <c r="L70" s="344"/>
      <c r="M70" s="344"/>
      <c r="N70" s="344"/>
      <c r="O70" s="344"/>
      <c r="P70" s="344"/>
      <c r="Q70" s="344"/>
      <c r="R70" s="344"/>
      <c r="S70" s="344"/>
      <c r="T70" s="344"/>
      <c r="U70" s="344"/>
      <c r="V70" s="344"/>
      <c r="W70" s="344"/>
      <c r="X70" s="344"/>
      <c r="Y70" s="344"/>
      <c r="Z70" s="344"/>
      <c r="AA70" s="344"/>
      <c r="AB70" s="344"/>
      <c r="AC70" s="344"/>
      <c r="AD70" s="344"/>
      <c r="AE70" s="344"/>
      <c r="AF70" s="344"/>
      <c r="AG70" s="373">
        <f>'VN a ON - Vedlejší a osta..._01'!J32</f>
        <v>0</v>
      </c>
      <c r="AH70" s="370"/>
      <c r="AI70" s="370"/>
      <c r="AJ70" s="370"/>
      <c r="AK70" s="370"/>
      <c r="AL70" s="370"/>
      <c r="AM70" s="370"/>
      <c r="AN70" s="373">
        <f t="shared" si="0"/>
        <v>0</v>
      </c>
      <c r="AO70" s="370"/>
      <c r="AP70" s="370"/>
      <c r="AQ70" s="100" t="s">
        <v>84</v>
      </c>
      <c r="AR70" s="55"/>
      <c r="AS70" s="101">
        <v>0</v>
      </c>
      <c r="AT70" s="102">
        <f t="shared" si="1"/>
        <v>0</v>
      </c>
      <c r="AU70" s="103">
        <f>'VN a ON - Vedlejší a osta..._01'!P88</f>
        <v>0</v>
      </c>
      <c r="AV70" s="102">
        <f>'VN a ON - Vedlejší a osta..._01'!J35</f>
        <v>0</v>
      </c>
      <c r="AW70" s="102">
        <f>'VN a ON - Vedlejší a osta..._01'!J36</f>
        <v>0</v>
      </c>
      <c r="AX70" s="102">
        <f>'VN a ON - Vedlejší a osta..._01'!J37</f>
        <v>0</v>
      </c>
      <c r="AY70" s="102">
        <f>'VN a ON - Vedlejší a osta..._01'!J38</f>
        <v>0</v>
      </c>
      <c r="AZ70" s="102">
        <f>'VN a ON - Vedlejší a osta..._01'!F35</f>
        <v>0</v>
      </c>
      <c r="BA70" s="102">
        <f>'VN a ON - Vedlejší a osta..._01'!F36</f>
        <v>0</v>
      </c>
      <c r="BB70" s="102">
        <f>'VN a ON - Vedlejší a osta..._01'!F37</f>
        <v>0</v>
      </c>
      <c r="BC70" s="102">
        <f>'VN a ON - Vedlejší a osta..._01'!F38</f>
        <v>0</v>
      </c>
      <c r="BD70" s="104">
        <f>'VN a ON - Vedlejší a osta..._01'!F39</f>
        <v>0</v>
      </c>
      <c r="BT70" s="105" t="s">
        <v>80</v>
      </c>
      <c r="BV70" s="105" t="s">
        <v>73</v>
      </c>
      <c r="BW70" s="105" t="s">
        <v>119</v>
      </c>
      <c r="BX70" s="105" t="s">
        <v>104</v>
      </c>
      <c r="CL70" s="105" t="s">
        <v>19</v>
      </c>
    </row>
    <row r="71" spans="1:91" s="7" customFormat="1" ht="16.5" customHeight="1">
      <c r="B71" s="88"/>
      <c r="C71" s="89"/>
      <c r="D71" s="343" t="s">
        <v>120</v>
      </c>
      <c r="E71" s="343"/>
      <c r="F71" s="343"/>
      <c r="G71" s="343"/>
      <c r="H71" s="343"/>
      <c r="I71" s="90"/>
      <c r="J71" s="343" t="s">
        <v>121</v>
      </c>
      <c r="K71" s="343"/>
      <c r="L71" s="343"/>
      <c r="M71" s="343"/>
      <c r="N71" s="343"/>
      <c r="O71" s="343"/>
      <c r="P71" s="343"/>
      <c r="Q71" s="343"/>
      <c r="R71" s="343"/>
      <c r="S71" s="343"/>
      <c r="T71" s="343"/>
      <c r="U71" s="343"/>
      <c r="V71" s="343"/>
      <c r="W71" s="343"/>
      <c r="X71" s="343"/>
      <c r="Y71" s="343"/>
      <c r="Z71" s="343"/>
      <c r="AA71" s="343"/>
      <c r="AB71" s="343"/>
      <c r="AC71" s="343"/>
      <c r="AD71" s="343"/>
      <c r="AE71" s="343"/>
      <c r="AF71" s="343"/>
      <c r="AG71" s="371">
        <f>ROUND(SUM(AG72:AG74),2)</f>
        <v>0</v>
      </c>
      <c r="AH71" s="372"/>
      <c r="AI71" s="372"/>
      <c r="AJ71" s="372"/>
      <c r="AK71" s="372"/>
      <c r="AL71" s="372"/>
      <c r="AM71" s="372"/>
      <c r="AN71" s="378">
        <f t="shared" si="0"/>
        <v>0</v>
      </c>
      <c r="AO71" s="372"/>
      <c r="AP71" s="372"/>
      <c r="AQ71" s="91" t="s">
        <v>77</v>
      </c>
      <c r="AR71" s="92"/>
      <c r="AS71" s="93">
        <f>ROUND(SUM(AS72:AS74),2)</f>
        <v>0</v>
      </c>
      <c r="AT71" s="94">
        <f t="shared" si="1"/>
        <v>0</v>
      </c>
      <c r="AU71" s="95">
        <f>ROUND(SUM(AU72:AU74),5)</f>
        <v>0</v>
      </c>
      <c r="AV71" s="94">
        <f>ROUND(AZ71*L29,2)</f>
        <v>0</v>
      </c>
      <c r="AW71" s="94">
        <f>ROUND(BA71*L30,2)</f>
        <v>0</v>
      </c>
      <c r="AX71" s="94">
        <f>ROUND(BB71*L29,2)</f>
        <v>0</v>
      </c>
      <c r="AY71" s="94">
        <f>ROUND(BC71*L30,2)</f>
        <v>0</v>
      </c>
      <c r="AZ71" s="94">
        <f>ROUND(SUM(AZ72:AZ74),2)</f>
        <v>0</v>
      </c>
      <c r="BA71" s="94">
        <f>ROUND(SUM(BA72:BA74),2)</f>
        <v>0</v>
      </c>
      <c r="BB71" s="94">
        <f>ROUND(SUM(BB72:BB74),2)</f>
        <v>0</v>
      </c>
      <c r="BC71" s="94">
        <f>ROUND(SUM(BC72:BC74),2)</f>
        <v>0</v>
      </c>
      <c r="BD71" s="96">
        <f>ROUND(SUM(BD72:BD74),2)</f>
        <v>0</v>
      </c>
      <c r="BS71" s="97" t="s">
        <v>70</v>
      </c>
      <c r="BT71" s="97" t="s">
        <v>78</v>
      </c>
      <c r="BU71" s="97" t="s">
        <v>72</v>
      </c>
      <c r="BV71" s="97" t="s">
        <v>73</v>
      </c>
      <c r="BW71" s="97" t="s">
        <v>122</v>
      </c>
      <c r="BX71" s="97" t="s">
        <v>5</v>
      </c>
      <c r="CL71" s="97" t="s">
        <v>19</v>
      </c>
      <c r="CM71" s="97" t="s">
        <v>80</v>
      </c>
    </row>
    <row r="72" spans="1:91" s="4" customFormat="1" ht="16.5" customHeight="1">
      <c r="A72" s="98" t="s">
        <v>81</v>
      </c>
      <c r="B72" s="53"/>
      <c r="C72" s="99"/>
      <c r="D72" s="99"/>
      <c r="E72" s="344" t="s">
        <v>82</v>
      </c>
      <c r="F72" s="344"/>
      <c r="G72" s="344"/>
      <c r="H72" s="344"/>
      <c r="I72" s="344"/>
      <c r="J72" s="99"/>
      <c r="K72" s="344" t="s">
        <v>123</v>
      </c>
      <c r="L72" s="344"/>
      <c r="M72" s="344"/>
      <c r="N72" s="344"/>
      <c r="O72" s="344"/>
      <c r="P72" s="344"/>
      <c r="Q72" s="344"/>
      <c r="R72" s="344"/>
      <c r="S72" s="344"/>
      <c r="T72" s="344"/>
      <c r="U72" s="344"/>
      <c r="V72" s="344"/>
      <c r="W72" s="344"/>
      <c r="X72" s="344"/>
      <c r="Y72" s="344"/>
      <c r="Z72" s="344"/>
      <c r="AA72" s="344"/>
      <c r="AB72" s="344"/>
      <c r="AC72" s="344"/>
      <c r="AD72" s="344"/>
      <c r="AE72" s="344"/>
      <c r="AF72" s="344"/>
      <c r="AG72" s="373">
        <f>'ST - Stavební část pro po...'!J32</f>
        <v>0</v>
      </c>
      <c r="AH72" s="370"/>
      <c r="AI72" s="370"/>
      <c r="AJ72" s="370"/>
      <c r="AK72" s="370"/>
      <c r="AL72" s="370"/>
      <c r="AM72" s="370"/>
      <c r="AN72" s="373">
        <f t="shared" si="0"/>
        <v>0</v>
      </c>
      <c r="AO72" s="370"/>
      <c r="AP72" s="370"/>
      <c r="AQ72" s="100" t="s">
        <v>84</v>
      </c>
      <c r="AR72" s="55"/>
      <c r="AS72" s="101">
        <v>0</v>
      </c>
      <c r="AT72" s="102">
        <f t="shared" si="1"/>
        <v>0</v>
      </c>
      <c r="AU72" s="103">
        <f>'ST - Stavební část pro po...'!P97</f>
        <v>0</v>
      </c>
      <c r="AV72" s="102">
        <f>'ST - Stavební část pro po...'!J35</f>
        <v>0</v>
      </c>
      <c r="AW72" s="102">
        <f>'ST - Stavební část pro po...'!J36</f>
        <v>0</v>
      </c>
      <c r="AX72" s="102">
        <f>'ST - Stavební část pro po...'!J37</f>
        <v>0</v>
      </c>
      <c r="AY72" s="102">
        <f>'ST - Stavební část pro po...'!J38</f>
        <v>0</v>
      </c>
      <c r="AZ72" s="102">
        <f>'ST - Stavební část pro po...'!F35</f>
        <v>0</v>
      </c>
      <c r="BA72" s="102">
        <f>'ST - Stavební část pro po...'!F36</f>
        <v>0</v>
      </c>
      <c r="BB72" s="102">
        <f>'ST - Stavební část pro po...'!F37</f>
        <v>0</v>
      </c>
      <c r="BC72" s="102">
        <f>'ST - Stavební část pro po...'!F38</f>
        <v>0</v>
      </c>
      <c r="BD72" s="104">
        <f>'ST - Stavební část pro po...'!F39</f>
        <v>0</v>
      </c>
      <c r="BT72" s="105" t="s">
        <v>80</v>
      </c>
      <c r="BV72" s="105" t="s">
        <v>73</v>
      </c>
      <c r="BW72" s="105" t="s">
        <v>124</v>
      </c>
      <c r="BX72" s="105" t="s">
        <v>122</v>
      </c>
      <c r="CL72" s="105" t="s">
        <v>19</v>
      </c>
    </row>
    <row r="73" spans="1:91" s="4" customFormat="1" ht="16.5" customHeight="1">
      <c r="A73" s="98" t="s">
        <v>81</v>
      </c>
      <c r="B73" s="53"/>
      <c r="C73" s="99"/>
      <c r="D73" s="99"/>
      <c r="E73" s="344" t="s">
        <v>89</v>
      </c>
      <c r="F73" s="344"/>
      <c r="G73" s="344"/>
      <c r="H73" s="344"/>
      <c r="I73" s="344"/>
      <c r="J73" s="99"/>
      <c r="K73" s="344" t="s">
        <v>90</v>
      </c>
      <c r="L73" s="344"/>
      <c r="M73" s="344"/>
      <c r="N73" s="344"/>
      <c r="O73" s="344"/>
      <c r="P73" s="344"/>
      <c r="Q73" s="344"/>
      <c r="R73" s="344"/>
      <c r="S73" s="344"/>
      <c r="T73" s="344"/>
      <c r="U73" s="344"/>
      <c r="V73" s="344"/>
      <c r="W73" s="344"/>
      <c r="X73" s="344"/>
      <c r="Y73" s="344"/>
      <c r="Z73" s="344"/>
      <c r="AA73" s="344"/>
      <c r="AB73" s="344"/>
      <c r="AC73" s="344"/>
      <c r="AD73" s="344"/>
      <c r="AE73" s="344"/>
      <c r="AF73" s="344"/>
      <c r="AG73" s="373">
        <f>'EL - Silnoproudé elektroi..._01'!J32</f>
        <v>0</v>
      </c>
      <c r="AH73" s="370"/>
      <c r="AI73" s="370"/>
      <c r="AJ73" s="370"/>
      <c r="AK73" s="370"/>
      <c r="AL73" s="370"/>
      <c r="AM73" s="370"/>
      <c r="AN73" s="373">
        <f t="shared" si="0"/>
        <v>0</v>
      </c>
      <c r="AO73" s="370"/>
      <c r="AP73" s="370"/>
      <c r="AQ73" s="100" t="s">
        <v>84</v>
      </c>
      <c r="AR73" s="55"/>
      <c r="AS73" s="101">
        <v>0</v>
      </c>
      <c r="AT73" s="102">
        <f t="shared" si="1"/>
        <v>0</v>
      </c>
      <c r="AU73" s="103">
        <f>'EL - Silnoproudé elektroi..._01'!P87</f>
        <v>0</v>
      </c>
      <c r="AV73" s="102">
        <f>'EL - Silnoproudé elektroi..._01'!J35</f>
        <v>0</v>
      </c>
      <c r="AW73" s="102">
        <f>'EL - Silnoproudé elektroi..._01'!J36</f>
        <v>0</v>
      </c>
      <c r="AX73" s="102">
        <f>'EL - Silnoproudé elektroi..._01'!J37</f>
        <v>0</v>
      </c>
      <c r="AY73" s="102">
        <f>'EL - Silnoproudé elektroi..._01'!J38</f>
        <v>0</v>
      </c>
      <c r="AZ73" s="102">
        <f>'EL - Silnoproudé elektroi..._01'!F35</f>
        <v>0</v>
      </c>
      <c r="BA73" s="102">
        <f>'EL - Silnoproudé elektroi..._01'!F36</f>
        <v>0</v>
      </c>
      <c r="BB73" s="102">
        <f>'EL - Silnoproudé elektroi..._01'!F37</f>
        <v>0</v>
      </c>
      <c r="BC73" s="102">
        <f>'EL - Silnoproudé elektroi..._01'!F38</f>
        <v>0</v>
      </c>
      <c r="BD73" s="104">
        <f>'EL - Silnoproudé elektroi..._01'!F39</f>
        <v>0</v>
      </c>
      <c r="BT73" s="105" t="s">
        <v>80</v>
      </c>
      <c r="BV73" s="105" t="s">
        <v>73</v>
      </c>
      <c r="BW73" s="105" t="s">
        <v>125</v>
      </c>
      <c r="BX73" s="105" t="s">
        <v>122</v>
      </c>
      <c r="CL73" s="105" t="s">
        <v>19</v>
      </c>
    </row>
    <row r="74" spans="1:91" s="4" customFormat="1" ht="16.5" customHeight="1">
      <c r="A74" s="98" t="s">
        <v>81</v>
      </c>
      <c r="B74" s="53"/>
      <c r="C74" s="99"/>
      <c r="D74" s="99"/>
      <c r="E74" s="344" t="s">
        <v>93</v>
      </c>
      <c r="F74" s="344"/>
      <c r="G74" s="344"/>
      <c r="H74" s="344"/>
      <c r="I74" s="344"/>
      <c r="J74" s="99"/>
      <c r="K74" s="344" t="s">
        <v>126</v>
      </c>
      <c r="L74" s="344"/>
      <c r="M74" s="344"/>
      <c r="N74" s="344"/>
      <c r="O74" s="344"/>
      <c r="P74" s="344"/>
      <c r="Q74" s="344"/>
      <c r="R74" s="344"/>
      <c r="S74" s="344"/>
      <c r="T74" s="344"/>
      <c r="U74" s="344"/>
      <c r="V74" s="344"/>
      <c r="W74" s="344"/>
      <c r="X74" s="344"/>
      <c r="Y74" s="344"/>
      <c r="Z74" s="344"/>
      <c r="AA74" s="344"/>
      <c r="AB74" s="344"/>
      <c r="AC74" s="344"/>
      <c r="AD74" s="344"/>
      <c r="AE74" s="344"/>
      <c r="AF74" s="344"/>
      <c r="AG74" s="373">
        <f>'VZT - Samostatné řešení VZT'!J32</f>
        <v>0</v>
      </c>
      <c r="AH74" s="370"/>
      <c r="AI74" s="370"/>
      <c r="AJ74" s="370"/>
      <c r="AK74" s="370"/>
      <c r="AL74" s="370"/>
      <c r="AM74" s="370"/>
      <c r="AN74" s="373">
        <f t="shared" si="0"/>
        <v>0</v>
      </c>
      <c r="AO74" s="370"/>
      <c r="AP74" s="370"/>
      <c r="AQ74" s="100" t="s">
        <v>84</v>
      </c>
      <c r="AR74" s="55"/>
      <c r="AS74" s="106">
        <v>0</v>
      </c>
      <c r="AT74" s="107">
        <f t="shared" si="1"/>
        <v>0</v>
      </c>
      <c r="AU74" s="108">
        <f>'VZT - Samostatné řešení VZT'!P87</f>
        <v>0</v>
      </c>
      <c r="AV74" s="107">
        <f>'VZT - Samostatné řešení VZT'!J35</f>
        <v>0</v>
      </c>
      <c r="AW74" s="107">
        <f>'VZT - Samostatné řešení VZT'!J36</f>
        <v>0</v>
      </c>
      <c r="AX74" s="107">
        <f>'VZT - Samostatné řešení VZT'!J37</f>
        <v>0</v>
      </c>
      <c r="AY74" s="107">
        <f>'VZT - Samostatné řešení VZT'!J38</f>
        <v>0</v>
      </c>
      <c r="AZ74" s="107">
        <f>'VZT - Samostatné řešení VZT'!F35</f>
        <v>0</v>
      </c>
      <c r="BA74" s="107">
        <f>'VZT - Samostatné řešení VZT'!F36</f>
        <v>0</v>
      </c>
      <c r="BB74" s="107">
        <f>'VZT - Samostatné řešení VZT'!F37</f>
        <v>0</v>
      </c>
      <c r="BC74" s="107">
        <f>'VZT - Samostatné řešení VZT'!F38</f>
        <v>0</v>
      </c>
      <c r="BD74" s="109">
        <f>'VZT - Samostatné řešení VZT'!F39</f>
        <v>0</v>
      </c>
      <c r="BT74" s="105" t="s">
        <v>80</v>
      </c>
      <c r="BV74" s="105" t="s">
        <v>73</v>
      </c>
      <c r="BW74" s="105" t="s">
        <v>127</v>
      </c>
      <c r="BX74" s="105" t="s">
        <v>122</v>
      </c>
      <c r="CL74" s="105" t="s">
        <v>19</v>
      </c>
    </row>
    <row r="75" spans="1:91" s="2" customFormat="1" ht="30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41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</row>
    <row r="76" spans="1:9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41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</row>
  </sheetData>
  <sheetProtection algorithmName="SHA-512" hashValue="2Bt1K4ZoxBB5MlkeFVOshfaIib7h6SBGDWgSVHEbTclVU6GdzL5jEsapb8+vqVgr2vILRwHSIZNUo7fc1sASXg==" saltValue="1NTqf5cjQDH/X22MgLtyMFFWR7w95NfSYeXExXtH8DPccinUUf0tJZ0r5+7JUqHaTnkmekjLus0jTu3KgNl3nw==" spinCount="100000" sheet="1" objects="1" scenarios="1" formatColumns="0" formatRows="0"/>
  <mergeCells count="118">
    <mergeCell ref="AN74:AP74"/>
    <mergeCell ref="AG74:AM74"/>
    <mergeCell ref="AN54:AP54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L33:P33"/>
    <mergeCell ref="AK33:AO33"/>
    <mergeCell ref="W33:AE33"/>
    <mergeCell ref="AK35:AO35"/>
    <mergeCell ref="X35:AB35"/>
    <mergeCell ref="AR2:BE2"/>
    <mergeCell ref="AG63:AM63"/>
    <mergeCell ref="AG62:AM62"/>
    <mergeCell ref="AG61:AM61"/>
    <mergeCell ref="AG52:AM52"/>
    <mergeCell ref="AG60:AM60"/>
    <mergeCell ref="AG55:AM55"/>
    <mergeCell ref="AG58:AM58"/>
    <mergeCell ref="AG56:AM56"/>
    <mergeCell ref="AG57:AM57"/>
    <mergeCell ref="AG59:AM59"/>
    <mergeCell ref="AM47:AN47"/>
    <mergeCell ref="AM49:AP49"/>
    <mergeCell ref="AM50:AP50"/>
    <mergeCell ref="AN55:AP55"/>
    <mergeCell ref="AN63:AP63"/>
    <mergeCell ref="AN62:AP62"/>
    <mergeCell ref="AN52:AP52"/>
    <mergeCell ref="AN59:AP59"/>
    <mergeCell ref="E74:I74"/>
    <mergeCell ref="K74:AF74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F69:J69"/>
    <mergeCell ref="L69:AF69"/>
    <mergeCell ref="E70:I70"/>
    <mergeCell ref="K70:AF70"/>
    <mergeCell ref="D71:H71"/>
    <mergeCell ref="J71:AF71"/>
    <mergeCell ref="E72:I72"/>
    <mergeCell ref="K72:AF72"/>
    <mergeCell ref="E73:I73"/>
    <mergeCell ref="K73:AF73"/>
    <mergeCell ref="L45:AO45"/>
    <mergeCell ref="F65:J65"/>
    <mergeCell ref="L65:AF65"/>
    <mergeCell ref="E66:I66"/>
    <mergeCell ref="K66:AF66"/>
    <mergeCell ref="F67:J67"/>
    <mergeCell ref="L67:AF67"/>
    <mergeCell ref="F68:J68"/>
    <mergeCell ref="L68:AF68"/>
    <mergeCell ref="AG64:AM64"/>
    <mergeCell ref="AN64:AP64"/>
    <mergeCell ref="AN57:AP57"/>
    <mergeCell ref="AN61:AP61"/>
    <mergeCell ref="AN60:AP60"/>
    <mergeCell ref="AN56:AP56"/>
    <mergeCell ref="AN58:AP58"/>
    <mergeCell ref="C52:G52"/>
    <mergeCell ref="D55:H55"/>
    <mergeCell ref="D62:H62"/>
    <mergeCell ref="E56:I56"/>
    <mergeCell ref="E63:I63"/>
    <mergeCell ref="E61:I61"/>
    <mergeCell ref="E57:I57"/>
    <mergeCell ref="F64:J64"/>
    <mergeCell ref="F59:J59"/>
    <mergeCell ref="F60:J60"/>
    <mergeCell ref="F58:J58"/>
    <mergeCell ref="I52:AF52"/>
    <mergeCell ref="J62:AF62"/>
    <mergeCell ref="J55:AF55"/>
    <mergeCell ref="K63:AF63"/>
    <mergeCell ref="K56:AF56"/>
    <mergeCell ref="K57:AF57"/>
    <mergeCell ref="K61:AF61"/>
    <mergeCell ref="L64:AF64"/>
    <mergeCell ref="L59:AF59"/>
    <mergeCell ref="L58:AF58"/>
    <mergeCell ref="L60:AF60"/>
  </mergeCells>
  <hyperlinks>
    <hyperlink ref="A56" location="'ST - 3.NP - stavební část'!C2" display="/"/>
    <hyperlink ref="A58" location="'EL - Silnoproudé elektroi...'!C2" display="/"/>
    <hyperlink ref="A59" location="'VZT - Vzduchotechnika'!C2" display="/"/>
    <hyperlink ref="A60" location="'ZTI - Zdravotechnika'!C2" display="/"/>
    <hyperlink ref="A61" location="'VN a ON - Vedlejší a osta...'!C2" display="/"/>
    <hyperlink ref="A64" location="'ST01 - 1.NP-stavební část'!C2" display="/"/>
    <hyperlink ref="A65" location="'ST02 - 2.NP-stavební část'!C2" display="/"/>
    <hyperlink ref="A67" location="'EL - Silnoproudé elektron...'!C2" display="/"/>
    <hyperlink ref="A68" location="'VZT - Vzduchotechnika_01'!C2" display="/"/>
    <hyperlink ref="A69" location="'ZTI - Zdravotechnika_01'!C2" display="/"/>
    <hyperlink ref="A70" location="'VN a ON - Vedlejší a osta..._01'!C2" display="/"/>
    <hyperlink ref="A72" location="'ST - Stavební část pro po...'!C2" display="/"/>
    <hyperlink ref="A73" location="'EL - Silnoproudé elektroi..._01'!C2" display="/"/>
    <hyperlink ref="A74" location="'VZT - Samostatné řešení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8" workbookViewId="0">
      <selection activeCell="I97" sqref="I9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117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ht="12.75">
      <c r="B8" s="22"/>
      <c r="D8" s="114" t="s">
        <v>129</v>
      </c>
      <c r="L8" s="22"/>
    </row>
    <row r="9" spans="1:46" s="1" customFormat="1" ht="16.5" customHeight="1">
      <c r="B9" s="22"/>
      <c r="E9" s="386" t="s">
        <v>1704</v>
      </c>
      <c r="F9" s="368"/>
      <c r="G9" s="368"/>
      <c r="H9" s="368"/>
      <c r="L9" s="22"/>
    </row>
    <row r="10" spans="1:46" s="1" customFormat="1" ht="12" customHeight="1">
      <c r="B10" s="22"/>
      <c r="D10" s="114" t="s">
        <v>131</v>
      </c>
      <c r="L10" s="22"/>
    </row>
    <row r="11" spans="1:46" s="2" customFormat="1" ht="16.5" customHeight="1">
      <c r="A11" s="36"/>
      <c r="B11" s="41"/>
      <c r="C11" s="36"/>
      <c r="D11" s="36"/>
      <c r="E11" s="396" t="s">
        <v>2348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1606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9" t="s">
        <v>1612</v>
      </c>
      <c r="F13" s="388"/>
      <c r="G13" s="388"/>
      <c r="H13" s="388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133</v>
      </c>
      <c r="G16" s="36"/>
      <c r="H16" s="36"/>
      <c r="I16" s="114" t="s">
        <v>23</v>
      </c>
      <c r="J16" s="116" t="str">
        <f>'Rekapitulace stavby'!AN8</f>
        <v>7. 6. 2022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tr">
        <f>IF('Rekapitulace stavby'!AN10="","",'Rekapitulace stavby'!AN10)</f>
        <v/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>SNO V Opavě p.o.</v>
      </c>
      <c r="F19" s="36"/>
      <c r="G19" s="36"/>
      <c r="H19" s="36"/>
      <c r="I19" s="114" t="s">
        <v>28</v>
      </c>
      <c r="J19" s="105" t="str">
        <f>IF('Rekapitulace stavby'!AN11="","",'Rekapitulace stavby'!AN11)</f>
        <v/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29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0" t="str">
        <f>'Rekapitulace stavby'!E14</f>
        <v>Vyplň údaj</v>
      </c>
      <c r="F22" s="391"/>
      <c r="G22" s="391"/>
      <c r="H22" s="391"/>
      <c r="I22" s="114" t="s">
        <v>28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31</v>
      </c>
      <c r="E24" s="36"/>
      <c r="F24" s="36"/>
      <c r="G24" s="36"/>
      <c r="H24" s="36"/>
      <c r="I24" s="114" t="s">
        <v>26</v>
      </c>
      <c r="J24" s="105" t="str">
        <f>IF('Rekapitulace stavby'!AN16="","",'Rekapitulace stavby'!AN16)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>Ateliér EMMET s.r.o.</v>
      </c>
      <c r="F25" s="36"/>
      <c r="G25" s="36"/>
      <c r="H25" s="36"/>
      <c r="I25" s="114" t="s">
        <v>28</v>
      </c>
      <c r="J25" s="105" t="str">
        <f>IF('Rekapitulace stavby'!AN17="","",'Rekapitulace stavby'!AN17)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34</v>
      </c>
      <c r="E27" s="36"/>
      <c r="F27" s="36"/>
      <c r="G27" s="36"/>
      <c r="H27" s="36"/>
      <c r="I27" s="114" t="s">
        <v>26</v>
      </c>
      <c r="J27" s="105" t="str">
        <f>IF('Rekapitulace stavby'!AN19="","",'Rekapitulace stavby'!AN19)</f>
        <v/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tr">
        <f>IF('Rekapitulace stavby'!E20="","",'Rekapitulace stavby'!E20)</f>
        <v>Ateliér EMMET s.r.o.</v>
      </c>
      <c r="F28" s="36"/>
      <c r="G28" s="36"/>
      <c r="H28" s="36"/>
      <c r="I28" s="114" t="s">
        <v>28</v>
      </c>
      <c r="J28" s="105" t="str">
        <f>IF('Rekapitulace stavby'!AN20="","",'Rekapitulace stavby'!AN20)</f>
        <v/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35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92" t="s">
        <v>19</v>
      </c>
      <c r="F31" s="392"/>
      <c r="G31" s="392"/>
      <c r="H31" s="392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37</v>
      </c>
      <c r="E34" s="36"/>
      <c r="F34" s="36"/>
      <c r="G34" s="36"/>
      <c r="H34" s="36"/>
      <c r="I34" s="36"/>
      <c r="J34" s="122">
        <f>ROUND(J93,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39</v>
      </c>
      <c r="G36" s="36"/>
      <c r="H36" s="36"/>
      <c r="I36" s="123" t="s">
        <v>38</v>
      </c>
      <c r="J36" s="123" t="s">
        <v>40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41</v>
      </c>
      <c r="E37" s="114" t="s">
        <v>42</v>
      </c>
      <c r="F37" s="125">
        <f>ROUND((SUM(BE93:BE98)),  2)</f>
        <v>0</v>
      </c>
      <c r="G37" s="36"/>
      <c r="H37" s="36"/>
      <c r="I37" s="126">
        <v>0.21</v>
      </c>
      <c r="J37" s="125">
        <f>ROUND(((SUM(BE93:BE98))*I37),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43</v>
      </c>
      <c r="F38" s="125">
        <f>ROUND((SUM(BF93:BF98)),  2)</f>
        <v>0</v>
      </c>
      <c r="G38" s="36"/>
      <c r="H38" s="36"/>
      <c r="I38" s="126">
        <v>0.15</v>
      </c>
      <c r="J38" s="125">
        <f>ROUND(((SUM(BF93:BF98))*I38),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44</v>
      </c>
      <c r="F39" s="125">
        <f>ROUND((SUM(BG93:BG98)),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45</v>
      </c>
      <c r="F40" s="125">
        <f>ROUND((SUM(BH93:BH98)),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46</v>
      </c>
      <c r="F41" s="125">
        <f>ROUND((SUM(BI93:BI98)),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47</v>
      </c>
      <c r="E43" s="129"/>
      <c r="F43" s="129"/>
      <c r="G43" s="130" t="s">
        <v>48</v>
      </c>
      <c r="H43" s="131" t="s">
        <v>49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134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3" t="str">
        <f>E7</f>
        <v>Slezká nemocnice v Opavě p.o.- stavební úpravy pavilonu M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129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3" t="s">
        <v>1704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131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7" t="s">
        <v>2348</v>
      </c>
      <c r="F56" s="395"/>
      <c r="G56" s="395"/>
      <c r="H56" s="395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1606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VZT - Vzduchotechnika</v>
      </c>
      <c r="F58" s="395"/>
      <c r="G58" s="395"/>
      <c r="H58" s="395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 t="str">
        <f>IF(J16="","",J16)</f>
        <v>7. 6. 2022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>SNO V Opavě p.o.</v>
      </c>
      <c r="G62" s="38"/>
      <c r="H62" s="38"/>
      <c r="I62" s="31" t="s">
        <v>31</v>
      </c>
      <c r="J62" s="34" t="str">
        <f>E25</f>
        <v>Ateliér EMMET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29</v>
      </c>
      <c r="D63" s="38"/>
      <c r="E63" s="38"/>
      <c r="F63" s="29" t="str">
        <f>IF(E22="","",E22)</f>
        <v>Vyplň údaj</v>
      </c>
      <c r="G63" s="38"/>
      <c r="H63" s="38"/>
      <c r="I63" s="31" t="s">
        <v>34</v>
      </c>
      <c r="J63" s="34" t="str">
        <f>E28</f>
        <v>Ateliér EMMET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135</v>
      </c>
      <c r="D65" s="139"/>
      <c r="E65" s="139"/>
      <c r="F65" s="139"/>
      <c r="G65" s="139"/>
      <c r="H65" s="139"/>
      <c r="I65" s="139"/>
      <c r="J65" s="140" t="s">
        <v>136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69</v>
      </c>
      <c r="D67" s="38"/>
      <c r="E67" s="38"/>
      <c r="F67" s="38"/>
      <c r="G67" s="38"/>
      <c r="H67" s="38"/>
      <c r="I67" s="38"/>
      <c r="J67" s="79">
        <f>J93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137</v>
      </c>
    </row>
    <row r="68" spans="1:47" s="9" customFormat="1" ht="24.95" customHeight="1">
      <c r="B68" s="142"/>
      <c r="C68" s="143"/>
      <c r="D68" s="144" t="s">
        <v>152</v>
      </c>
      <c r="E68" s="145"/>
      <c r="F68" s="145"/>
      <c r="G68" s="145"/>
      <c r="H68" s="145"/>
      <c r="I68" s="145"/>
      <c r="J68" s="146">
        <f>J94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164</v>
      </c>
      <c r="E69" s="150"/>
      <c r="F69" s="150"/>
      <c r="G69" s="150"/>
      <c r="H69" s="150"/>
      <c r="I69" s="150"/>
      <c r="J69" s="151">
        <f>J95</f>
        <v>0</v>
      </c>
      <c r="K69" s="99"/>
      <c r="L69" s="152"/>
    </row>
    <row r="70" spans="1:47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47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47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47" s="2" customFormat="1" ht="24.95" customHeight="1">
      <c r="A76" s="36"/>
      <c r="B76" s="37"/>
      <c r="C76" s="25" t="s">
        <v>165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47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47" s="2" customFormat="1" ht="16.5" customHeight="1">
      <c r="A79" s="36"/>
      <c r="B79" s="37"/>
      <c r="C79" s="38"/>
      <c r="D79" s="38"/>
      <c r="E79" s="393" t="str">
        <f>E7</f>
        <v>Slezká nemocnice v Opavě p.o.- stavební úpravy pavilonu M</v>
      </c>
      <c r="F79" s="394"/>
      <c r="G79" s="394"/>
      <c r="H79" s="39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47" s="1" customFormat="1" ht="12" customHeight="1">
      <c r="B80" s="23"/>
      <c r="C80" s="31" t="s">
        <v>129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1" customFormat="1" ht="16.5" customHeight="1">
      <c r="B81" s="23"/>
      <c r="C81" s="24"/>
      <c r="D81" s="24"/>
      <c r="E81" s="393" t="s">
        <v>1704</v>
      </c>
      <c r="F81" s="353"/>
      <c r="G81" s="353"/>
      <c r="H81" s="353"/>
      <c r="I81" s="24"/>
      <c r="J81" s="24"/>
      <c r="K81" s="24"/>
      <c r="L81" s="22"/>
    </row>
    <row r="82" spans="1:65" s="1" customFormat="1" ht="12" customHeight="1">
      <c r="B82" s="23"/>
      <c r="C82" s="31" t="s">
        <v>131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97" t="s">
        <v>2348</v>
      </c>
      <c r="F83" s="395"/>
      <c r="G83" s="395"/>
      <c r="H83" s="395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1606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6" t="str">
        <f>E13</f>
        <v>VZT - Vzduchotechnika</v>
      </c>
      <c r="F85" s="395"/>
      <c r="G85" s="395"/>
      <c r="H85" s="395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F16</f>
        <v xml:space="preserve"> </v>
      </c>
      <c r="G87" s="38"/>
      <c r="H87" s="38"/>
      <c r="I87" s="31" t="s">
        <v>23</v>
      </c>
      <c r="J87" s="61" t="str">
        <f>IF(J16="","",J16)</f>
        <v>7. 6. 2022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E19</f>
        <v>SNO V Opavě p.o.</v>
      </c>
      <c r="G89" s="38"/>
      <c r="H89" s="38"/>
      <c r="I89" s="31" t="s">
        <v>31</v>
      </c>
      <c r="J89" s="34" t="str">
        <f>E25</f>
        <v>Ateliér EMMET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29</v>
      </c>
      <c r="D90" s="38"/>
      <c r="E90" s="38"/>
      <c r="F90" s="29" t="str">
        <f>IF(E22="","",E22)</f>
        <v>Vyplň údaj</v>
      </c>
      <c r="G90" s="38"/>
      <c r="H90" s="38"/>
      <c r="I90" s="31" t="s">
        <v>34</v>
      </c>
      <c r="J90" s="34" t="str">
        <f>E28</f>
        <v>Ateliér EMMET s.r.o.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166</v>
      </c>
      <c r="D92" s="156" t="s">
        <v>56</v>
      </c>
      <c r="E92" s="156" t="s">
        <v>52</v>
      </c>
      <c r="F92" s="156" t="s">
        <v>53</v>
      </c>
      <c r="G92" s="156" t="s">
        <v>167</v>
      </c>
      <c r="H92" s="156" t="s">
        <v>168</v>
      </c>
      <c r="I92" s="156" t="s">
        <v>169</v>
      </c>
      <c r="J92" s="156" t="s">
        <v>136</v>
      </c>
      <c r="K92" s="157" t="s">
        <v>170</v>
      </c>
      <c r="L92" s="158"/>
      <c r="M92" s="70" t="s">
        <v>19</v>
      </c>
      <c r="N92" s="71" t="s">
        <v>41</v>
      </c>
      <c r="O92" s="71" t="s">
        <v>171</v>
      </c>
      <c r="P92" s="71" t="s">
        <v>172</v>
      </c>
      <c r="Q92" s="71" t="s">
        <v>173</v>
      </c>
      <c r="R92" s="71" t="s">
        <v>174</v>
      </c>
      <c r="S92" s="71" t="s">
        <v>175</v>
      </c>
      <c r="T92" s="72" t="s">
        <v>176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177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</f>
        <v>0</v>
      </c>
      <c r="Q93" s="74"/>
      <c r="R93" s="161">
        <f>R94</f>
        <v>0</v>
      </c>
      <c r="S93" s="74"/>
      <c r="T93" s="162">
        <f>T94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70</v>
      </c>
      <c r="AU93" s="19" t="s">
        <v>137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70</v>
      </c>
      <c r="E94" s="167" t="s">
        <v>749</v>
      </c>
      <c r="F94" s="167" t="s">
        <v>750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0</v>
      </c>
      <c r="S94" s="172"/>
      <c r="T94" s="174">
        <f>T95</f>
        <v>0</v>
      </c>
      <c r="AR94" s="175" t="s">
        <v>80</v>
      </c>
      <c r="AT94" s="176" t="s">
        <v>70</v>
      </c>
      <c r="AU94" s="176" t="s">
        <v>71</v>
      </c>
      <c r="AY94" s="175" t="s">
        <v>180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70</v>
      </c>
      <c r="E95" s="178" t="s">
        <v>1586</v>
      </c>
      <c r="F95" s="178" t="s">
        <v>1587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80</v>
      </c>
      <c r="AT95" s="176" t="s">
        <v>70</v>
      </c>
      <c r="AU95" s="176" t="s">
        <v>78</v>
      </c>
      <c r="AY95" s="175" t="s">
        <v>180</v>
      </c>
      <c r="BK95" s="177">
        <f>SUM(BK96:BK98)</f>
        <v>0</v>
      </c>
    </row>
    <row r="96" spans="1:65" s="2" customFormat="1" ht="21.75" customHeight="1">
      <c r="A96" s="36"/>
      <c r="B96" s="37"/>
      <c r="C96" s="180" t="s">
        <v>78</v>
      </c>
      <c r="D96" s="180" t="s">
        <v>182</v>
      </c>
      <c r="E96" s="181" t="s">
        <v>1608</v>
      </c>
      <c r="F96" s="182" t="s">
        <v>2353</v>
      </c>
      <c r="G96" s="183" t="s">
        <v>206</v>
      </c>
      <c r="H96" s="184">
        <v>1</v>
      </c>
      <c r="I96" s="185">
        <f>[4]rekapitulace!$G$10</f>
        <v>0</v>
      </c>
      <c r="J96" s="186">
        <f>ROUND(I96*H96,2)</f>
        <v>0</v>
      </c>
      <c r="K96" s="182" t="s">
        <v>1592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312</v>
      </c>
      <c r="AT96" s="191" t="s">
        <v>182</v>
      </c>
      <c r="AU96" s="191" t="s">
        <v>80</v>
      </c>
      <c r="AY96" s="19" t="s">
        <v>180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312</v>
      </c>
      <c r="BM96" s="191" t="s">
        <v>2354</v>
      </c>
    </row>
    <row r="97" spans="1:51" s="2" customFormat="1" ht="11.25">
      <c r="A97" s="36"/>
      <c r="B97" s="37"/>
      <c r="C97" s="38"/>
      <c r="D97" s="193" t="s">
        <v>189</v>
      </c>
      <c r="E97" s="38"/>
      <c r="F97" s="194" t="s">
        <v>2353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189</v>
      </c>
      <c r="AU97" s="19" t="s">
        <v>80</v>
      </c>
    </row>
    <row r="98" spans="1:51" s="14" customFormat="1" ht="11.25">
      <c r="B98" s="210"/>
      <c r="C98" s="211"/>
      <c r="D98" s="193" t="s">
        <v>193</v>
      </c>
      <c r="E98" s="212" t="s">
        <v>19</v>
      </c>
      <c r="F98" s="213" t="s">
        <v>1611</v>
      </c>
      <c r="G98" s="211"/>
      <c r="H98" s="214">
        <v>1</v>
      </c>
      <c r="I98" s="215"/>
      <c r="J98" s="211"/>
      <c r="K98" s="211"/>
      <c r="L98" s="216"/>
      <c r="M98" s="254"/>
      <c r="N98" s="255"/>
      <c r="O98" s="255"/>
      <c r="P98" s="255"/>
      <c r="Q98" s="255"/>
      <c r="R98" s="255"/>
      <c r="S98" s="255"/>
      <c r="T98" s="256"/>
      <c r="AT98" s="220" t="s">
        <v>193</v>
      </c>
      <c r="AU98" s="220" t="s">
        <v>80</v>
      </c>
      <c r="AV98" s="14" t="s">
        <v>80</v>
      </c>
      <c r="AW98" s="14" t="s">
        <v>33</v>
      </c>
      <c r="AX98" s="14" t="s">
        <v>78</v>
      </c>
      <c r="AY98" s="220" t="s">
        <v>180</v>
      </c>
    </row>
    <row r="99" spans="1:51" s="2" customFormat="1" ht="6.95" customHeight="1">
      <c r="A99" s="36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1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algorithmName="SHA-512" hashValue="MsJJ3XihRCzLMRhVDTvIlPSJ7GskKvPx1sm4r6Gdbbie2TGGbxbDQ/OzBOunpEo0dzanvX802NTbVG6+hBPG1Q==" saltValue="OOWDP58wXOK76sjMQU+3ILipXw3B5ywpL1GiLTdGtHsFcatbqtbaqJn926qv0WXF5Q2NbqTyQP5laLfK6O+yjg==" spinCount="100000" sheet="1" objects="1" scenarios="1" formatColumns="0" formatRows="0" autoFilter="0"/>
  <autoFilter ref="C92:K98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8" workbookViewId="0">
      <selection activeCell="I96" sqref="I9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118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ht="12.75">
      <c r="B8" s="22"/>
      <c r="D8" s="114" t="s">
        <v>129</v>
      </c>
      <c r="L8" s="22"/>
    </row>
    <row r="9" spans="1:46" s="1" customFormat="1" ht="16.5" customHeight="1">
      <c r="B9" s="22"/>
      <c r="E9" s="386" t="s">
        <v>1704</v>
      </c>
      <c r="F9" s="368"/>
      <c r="G9" s="368"/>
      <c r="H9" s="368"/>
      <c r="L9" s="22"/>
    </row>
    <row r="10" spans="1:46" s="1" customFormat="1" ht="12" customHeight="1">
      <c r="B10" s="22"/>
      <c r="D10" s="114" t="s">
        <v>131</v>
      </c>
      <c r="L10" s="22"/>
    </row>
    <row r="11" spans="1:46" s="2" customFormat="1" ht="16.5" customHeight="1">
      <c r="A11" s="36"/>
      <c r="B11" s="41"/>
      <c r="C11" s="36"/>
      <c r="D11" s="36"/>
      <c r="E11" s="396" t="s">
        <v>2348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1606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9" t="s">
        <v>1616</v>
      </c>
      <c r="F13" s="388"/>
      <c r="G13" s="388"/>
      <c r="H13" s="388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133</v>
      </c>
      <c r="G16" s="36"/>
      <c r="H16" s="36"/>
      <c r="I16" s="114" t="s">
        <v>23</v>
      </c>
      <c r="J16" s="116" t="str">
        <f>'Rekapitulace stavby'!AN8</f>
        <v>7. 6. 2022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tr">
        <f>IF('Rekapitulace stavby'!AN10="","",'Rekapitulace stavby'!AN10)</f>
        <v/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>SNO V Opavě p.o.</v>
      </c>
      <c r="F19" s="36"/>
      <c r="G19" s="36"/>
      <c r="H19" s="36"/>
      <c r="I19" s="114" t="s">
        <v>28</v>
      </c>
      <c r="J19" s="105" t="str">
        <f>IF('Rekapitulace stavby'!AN11="","",'Rekapitulace stavby'!AN11)</f>
        <v/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29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0" t="str">
        <f>'Rekapitulace stavby'!E14</f>
        <v>Vyplň údaj</v>
      </c>
      <c r="F22" s="391"/>
      <c r="G22" s="391"/>
      <c r="H22" s="391"/>
      <c r="I22" s="114" t="s">
        <v>28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31</v>
      </c>
      <c r="E24" s="36"/>
      <c r="F24" s="36"/>
      <c r="G24" s="36"/>
      <c r="H24" s="36"/>
      <c r="I24" s="114" t="s">
        <v>26</v>
      </c>
      <c r="J24" s="105" t="str">
        <f>IF('Rekapitulace stavby'!AN16="","",'Rekapitulace stavby'!AN16)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>Ateliér EMMET s.r.o.</v>
      </c>
      <c r="F25" s="36"/>
      <c r="G25" s="36"/>
      <c r="H25" s="36"/>
      <c r="I25" s="114" t="s">
        <v>28</v>
      </c>
      <c r="J25" s="105" t="str">
        <f>IF('Rekapitulace stavby'!AN17="","",'Rekapitulace stavby'!AN17)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34</v>
      </c>
      <c r="E27" s="36"/>
      <c r="F27" s="36"/>
      <c r="G27" s="36"/>
      <c r="H27" s="36"/>
      <c r="I27" s="114" t="s">
        <v>26</v>
      </c>
      <c r="J27" s="105" t="str">
        <f>IF('Rekapitulace stavby'!AN19="","",'Rekapitulace stavby'!AN19)</f>
        <v/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tr">
        <f>IF('Rekapitulace stavby'!E20="","",'Rekapitulace stavby'!E20)</f>
        <v>Ateliér EMMET s.r.o.</v>
      </c>
      <c r="F28" s="36"/>
      <c r="G28" s="36"/>
      <c r="H28" s="36"/>
      <c r="I28" s="114" t="s">
        <v>28</v>
      </c>
      <c r="J28" s="105" t="str">
        <f>IF('Rekapitulace stavby'!AN20="","",'Rekapitulace stavby'!AN20)</f>
        <v/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35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92" t="s">
        <v>19</v>
      </c>
      <c r="F31" s="392"/>
      <c r="G31" s="392"/>
      <c r="H31" s="392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37</v>
      </c>
      <c r="E34" s="36"/>
      <c r="F34" s="36"/>
      <c r="G34" s="36"/>
      <c r="H34" s="36"/>
      <c r="I34" s="36"/>
      <c r="J34" s="122">
        <f>ROUND(J93,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39</v>
      </c>
      <c r="G36" s="36"/>
      <c r="H36" s="36"/>
      <c r="I36" s="123" t="s">
        <v>38</v>
      </c>
      <c r="J36" s="123" t="s">
        <v>40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41</v>
      </c>
      <c r="E37" s="114" t="s">
        <v>42</v>
      </c>
      <c r="F37" s="125">
        <f>ROUND((SUM(BE93:BE98)),  2)</f>
        <v>0</v>
      </c>
      <c r="G37" s="36"/>
      <c r="H37" s="36"/>
      <c r="I37" s="126">
        <v>0.21</v>
      </c>
      <c r="J37" s="125">
        <f>ROUND(((SUM(BE93:BE98))*I37),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43</v>
      </c>
      <c r="F38" s="125">
        <f>ROUND((SUM(BF93:BF98)),  2)</f>
        <v>0</v>
      </c>
      <c r="G38" s="36"/>
      <c r="H38" s="36"/>
      <c r="I38" s="126">
        <v>0.15</v>
      </c>
      <c r="J38" s="125">
        <f>ROUND(((SUM(BF93:BF98))*I38),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44</v>
      </c>
      <c r="F39" s="125">
        <f>ROUND((SUM(BG93:BG98)),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45</v>
      </c>
      <c r="F40" s="125">
        <f>ROUND((SUM(BH93:BH98)),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46</v>
      </c>
      <c r="F41" s="125">
        <f>ROUND((SUM(BI93:BI98)),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47</v>
      </c>
      <c r="E43" s="129"/>
      <c r="F43" s="129"/>
      <c r="G43" s="130" t="s">
        <v>48</v>
      </c>
      <c r="H43" s="131" t="s">
        <v>49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134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3" t="str">
        <f>E7</f>
        <v>Slezká nemocnice v Opavě p.o.- stavební úpravy pavilonu M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129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3" t="s">
        <v>1704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131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7" t="s">
        <v>2348</v>
      </c>
      <c r="F56" s="395"/>
      <c r="G56" s="395"/>
      <c r="H56" s="395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1606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ZTI - Zdravotechnika</v>
      </c>
      <c r="F58" s="395"/>
      <c r="G58" s="395"/>
      <c r="H58" s="395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 t="str">
        <f>IF(J16="","",J16)</f>
        <v>7. 6. 2022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>SNO V Opavě p.o.</v>
      </c>
      <c r="G62" s="38"/>
      <c r="H62" s="38"/>
      <c r="I62" s="31" t="s">
        <v>31</v>
      </c>
      <c r="J62" s="34" t="str">
        <f>E25</f>
        <v>Ateliér EMMET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29</v>
      </c>
      <c r="D63" s="38"/>
      <c r="E63" s="38"/>
      <c r="F63" s="29" t="str">
        <f>IF(E22="","",E22)</f>
        <v>Vyplň údaj</v>
      </c>
      <c r="G63" s="38"/>
      <c r="H63" s="38"/>
      <c r="I63" s="31" t="s">
        <v>34</v>
      </c>
      <c r="J63" s="34" t="str">
        <f>E28</f>
        <v>Ateliér EMMET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135</v>
      </c>
      <c r="D65" s="139"/>
      <c r="E65" s="139"/>
      <c r="F65" s="139"/>
      <c r="G65" s="139"/>
      <c r="H65" s="139"/>
      <c r="I65" s="139"/>
      <c r="J65" s="140" t="s">
        <v>136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69</v>
      </c>
      <c r="D67" s="38"/>
      <c r="E67" s="38"/>
      <c r="F67" s="38"/>
      <c r="G67" s="38"/>
      <c r="H67" s="38"/>
      <c r="I67" s="38"/>
      <c r="J67" s="79">
        <f>J93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137</v>
      </c>
    </row>
    <row r="68" spans="1:47" s="9" customFormat="1" ht="24.95" customHeight="1">
      <c r="B68" s="142"/>
      <c r="C68" s="143"/>
      <c r="D68" s="144" t="s">
        <v>152</v>
      </c>
      <c r="E68" s="145"/>
      <c r="F68" s="145"/>
      <c r="G68" s="145"/>
      <c r="H68" s="145"/>
      <c r="I68" s="145"/>
      <c r="J68" s="146">
        <f>J94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164</v>
      </c>
      <c r="E69" s="150"/>
      <c r="F69" s="150"/>
      <c r="G69" s="150"/>
      <c r="H69" s="150"/>
      <c r="I69" s="150"/>
      <c r="J69" s="151">
        <f>J95</f>
        <v>0</v>
      </c>
      <c r="K69" s="99"/>
      <c r="L69" s="152"/>
    </row>
    <row r="70" spans="1:47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47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47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47" s="2" customFormat="1" ht="24.95" customHeight="1">
      <c r="A76" s="36"/>
      <c r="B76" s="37"/>
      <c r="C76" s="25" t="s">
        <v>165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47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47" s="2" customFormat="1" ht="16.5" customHeight="1">
      <c r="A79" s="36"/>
      <c r="B79" s="37"/>
      <c r="C79" s="38"/>
      <c r="D79" s="38"/>
      <c r="E79" s="393" t="str">
        <f>E7</f>
        <v>Slezká nemocnice v Opavě p.o.- stavební úpravy pavilonu M</v>
      </c>
      <c r="F79" s="394"/>
      <c r="G79" s="394"/>
      <c r="H79" s="39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47" s="1" customFormat="1" ht="12" customHeight="1">
      <c r="B80" s="23"/>
      <c r="C80" s="31" t="s">
        <v>129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1" customFormat="1" ht="16.5" customHeight="1">
      <c r="B81" s="23"/>
      <c r="C81" s="24"/>
      <c r="D81" s="24"/>
      <c r="E81" s="393" t="s">
        <v>1704</v>
      </c>
      <c r="F81" s="353"/>
      <c r="G81" s="353"/>
      <c r="H81" s="353"/>
      <c r="I81" s="24"/>
      <c r="J81" s="24"/>
      <c r="K81" s="24"/>
      <c r="L81" s="22"/>
    </row>
    <row r="82" spans="1:65" s="1" customFormat="1" ht="12" customHeight="1">
      <c r="B82" s="23"/>
      <c r="C82" s="31" t="s">
        <v>131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97" t="s">
        <v>2348</v>
      </c>
      <c r="F83" s="395"/>
      <c r="G83" s="395"/>
      <c r="H83" s="395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1606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6" t="str">
        <f>E13</f>
        <v>ZTI - Zdravotechnika</v>
      </c>
      <c r="F85" s="395"/>
      <c r="G85" s="395"/>
      <c r="H85" s="395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F16</f>
        <v xml:space="preserve"> </v>
      </c>
      <c r="G87" s="38"/>
      <c r="H87" s="38"/>
      <c r="I87" s="31" t="s">
        <v>23</v>
      </c>
      <c r="J87" s="61" t="str">
        <f>IF(J16="","",J16)</f>
        <v>7. 6. 2022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E19</f>
        <v>SNO V Opavě p.o.</v>
      </c>
      <c r="G89" s="38"/>
      <c r="H89" s="38"/>
      <c r="I89" s="31" t="s">
        <v>31</v>
      </c>
      <c r="J89" s="34" t="str">
        <f>E25</f>
        <v>Ateliér EMMET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29</v>
      </c>
      <c r="D90" s="38"/>
      <c r="E90" s="38"/>
      <c r="F90" s="29" t="str">
        <f>IF(E22="","",E22)</f>
        <v>Vyplň údaj</v>
      </c>
      <c r="G90" s="38"/>
      <c r="H90" s="38"/>
      <c r="I90" s="31" t="s">
        <v>34</v>
      </c>
      <c r="J90" s="34" t="str">
        <f>E28</f>
        <v>Ateliér EMMET s.r.o.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166</v>
      </c>
      <c r="D92" s="156" t="s">
        <v>56</v>
      </c>
      <c r="E92" s="156" t="s">
        <v>52</v>
      </c>
      <c r="F92" s="156" t="s">
        <v>53</v>
      </c>
      <c r="G92" s="156" t="s">
        <v>167</v>
      </c>
      <c r="H92" s="156" t="s">
        <v>168</v>
      </c>
      <c r="I92" s="156" t="s">
        <v>169</v>
      </c>
      <c r="J92" s="156" t="s">
        <v>136</v>
      </c>
      <c r="K92" s="157" t="s">
        <v>170</v>
      </c>
      <c r="L92" s="158"/>
      <c r="M92" s="70" t="s">
        <v>19</v>
      </c>
      <c r="N92" s="71" t="s">
        <v>41</v>
      </c>
      <c r="O92" s="71" t="s">
        <v>171</v>
      </c>
      <c r="P92" s="71" t="s">
        <v>172</v>
      </c>
      <c r="Q92" s="71" t="s">
        <v>173</v>
      </c>
      <c r="R92" s="71" t="s">
        <v>174</v>
      </c>
      <c r="S92" s="71" t="s">
        <v>175</v>
      </c>
      <c r="T92" s="72" t="s">
        <v>176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177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</f>
        <v>0</v>
      </c>
      <c r="Q93" s="74"/>
      <c r="R93" s="161">
        <f>R94</f>
        <v>0</v>
      </c>
      <c r="S93" s="74"/>
      <c r="T93" s="162">
        <f>T94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70</v>
      </c>
      <c r="AU93" s="19" t="s">
        <v>137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70</v>
      </c>
      <c r="E94" s="167" t="s">
        <v>749</v>
      </c>
      <c r="F94" s="167" t="s">
        <v>750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0</v>
      </c>
      <c r="S94" s="172"/>
      <c r="T94" s="174">
        <f>T95</f>
        <v>0</v>
      </c>
      <c r="AR94" s="175" t="s">
        <v>80</v>
      </c>
      <c r="AT94" s="176" t="s">
        <v>70</v>
      </c>
      <c r="AU94" s="176" t="s">
        <v>71</v>
      </c>
      <c r="AY94" s="175" t="s">
        <v>180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70</v>
      </c>
      <c r="E95" s="178" t="s">
        <v>1586</v>
      </c>
      <c r="F95" s="178" t="s">
        <v>1587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80</v>
      </c>
      <c r="AT95" s="176" t="s">
        <v>70</v>
      </c>
      <c r="AU95" s="176" t="s">
        <v>78</v>
      </c>
      <c r="AY95" s="175" t="s">
        <v>180</v>
      </c>
      <c r="BK95" s="177">
        <f>SUM(BK96:BK98)</f>
        <v>0</v>
      </c>
    </row>
    <row r="96" spans="1:65" s="2" customFormat="1" ht="16.5" customHeight="1">
      <c r="A96" s="36"/>
      <c r="B96" s="37"/>
      <c r="C96" s="180" t="s">
        <v>78</v>
      </c>
      <c r="D96" s="180" t="s">
        <v>182</v>
      </c>
      <c r="E96" s="181" t="s">
        <v>1608</v>
      </c>
      <c r="F96" s="182" t="s">
        <v>2355</v>
      </c>
      <c r="G96" s="183" t="s">
        <v>206</v>
      </c>
      <c r="H96" s="184">
        <v>1</v>
      </c>
      <c r="I96" s="185">
        <f>[2]Stavba!$I$21:$J$21</f>
        <v>0</v>
      </c>
      <c r="J96" s="186">
        <f>ROUND(I96*H96,2)</f>
        <v>0</v>
      </c>
      <c r="K96" s="182" t="s">
        <v>2351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312</v>
      </c>
      <c r="AT96" s="191" t="s">
        <v>182</v>
      </c>
      <c r="AU96" s="191" t="s">
        <v>80</v>
      </c>
      <c r="AY96" s="19" t="s">
        <v>180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312</v>
      </c>
      <c r="BM96" s="191" t="s">
        <v>2356</v>
      </c>
    </row>
    <row r="97" spans="1:51" s="2" customFormat="1" ht="11.25">
      <c r="A97" s="36"/>
      <c r="B97" s="37"/>
      <c r="C97" s="38"/>
      <c r="D97" s="193" t="s">
        <v>189</v>
      </c>
      <c r="E97" s="38"/>
      <c r="F97" s="194" t="s">
        <v>2355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189</v>
      </c>
      <c r="AU97" s="19" t="s">
        <v>80</v>
      </c>
    </row>
    <row r="98" spans="1:51" s="14" customFormat="1" ht="11.25">
      <c r="B98" s="210"/>
      <c r="C98" s="211"/>
      <c r="D98" s="193" t="s">
        <v>193</v>
      </c>
      <c r="E98" s="212" t="s">
        <v>19</v>
      </c>
      <c r="F98" s="213" t="s">
        <v>1611</v>
      </c>
      <c r="G98" s="211"/>
      <c r="H98" s="214">
        <v>1</v>
      </c>
      <c r="I98" s="215"/>
      <c r="J98" s="211"/>
      <c r="K98" s="211"/>
      <c r="L98" s="216"/>
      <c r="M98" s="254"/>
      <c r="N98" s="255"/>
      <c r="O98" s="255"/>
      <c r="P98" s="255"/>
      <c r="Q98" s="255"/>
      <c r="R98" s="255"/>
      <c r="S98" s="255"/>
      <c r="T98" s="256"/>
      <c r="AT98" s="220" t="s">
        <v>193</v>
      </c>
      <c r="AU98" s="220" t="s">
        <v>80</v>
      </c>
      <c r="AV98" s="14" t="s">
        <v>80</v>
      </c>
      <c r="AW98" s="14" t="s">
        <v>33</v>
      </c>
      <c r="AX98" s="14" t="s">
        <v>78</v>
      </c>
      <c r="AY98" s="220" t="s">
        <v>180</v>
      </c>
    </row>
    <row r="99" spans="1:51" s="2" customFormat="1" ht="6.95" customHeight="1">
      <c r="A99" s="36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1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algorithmName="SHA-512" hashValue="pH7KOP67cFNG6ipkstxOJn1zQbV13p8D/yMx7F+LOUWiAR7W8jY3lCegynPt1f4izGOA5/LMh6OLabgbmmSOSg==" saltValue="umO9gjVSrLuHooMsNgxHli+kP6I3hbkBDyquboImdc9dCtn5FJrSYsz+8lXUsBl7ClTIDAzNoazlZjMKkhpvzw==" spinCount="100000" sheet="1" objects="1" scenarios="1" formatColumns="0" formatRows="0" autoFilter="0"/>
  <autoFilter ref="C92:K98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119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s="1" customFormat="1" ht="12" customHeight="1">
      <c r="B8" s="22"/>
      <c r="D8" s="114" t="s">
        <v>129</v>
      </c>
      <c r="L8" s="22"/>
    </row>
    <row r="9" spans="1:46" s="2" customFormat="1" ht="16.5" customHeight="1">
      <c r="A9" s="36"/>
      <c r="B9" s="41"/>
      <c r="C9" s="36"/>
      <c r="D9" s="36"/>
      <c r="E9" s="386" t="s">
        <v>1704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131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1620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133</v>
      </c>
      <c r="G14" s="36"/>
      <c r="H14" s="36"/>
      <c r="I14" s="114" t="s">
        <v>23</v>
      </c>
      <c r="J14" s="116" t="str">
        <f>'Rekapitulace stavby'!AN8</f>
        <v>7. 6. 2022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SNO V Opavě p.o.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>Ateliér EMMET s.r.o.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>Ateliér EMMET s.r.o.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ROUND(J88,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ROUND((SUM(BE88:BE145)),  2)</f>
        <v>0</v>
      </c>
      <c r="G35" s="36"/>
      <c r="H35" s="36"/>
      <c r="I35" s="126">
        <v>0.21</v>
      </c>
      <c r="J35" s="125">
        <f>ROUND(((SUM(BE88:BE145))*I35),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ROUND((SUM(BF88:BF145)),  2)</f>
        <v>0</v>
      </c>
      <c r="G36" s="36"/>
      <c r="H36" s="36"/>
      <c r="I36" s="126">
        <v>0.15</v>
      </c>
      <c r="J36" s="125">
        <f>ROUND(((SUM(BF88:BF145))*I36),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ROUND((SUM(BG88:BG145)),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ROUND((SUM(BH88:BH145)),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ROUND((SUM(BI88:BI145)),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134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Slezká nemocnice v Opavě p.o.- stavební úpravy pavilonu M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1704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131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VN a ON - Vedlejší a ostatní náklady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7. 6. 2022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SNO V Opavě p.o.</v>
      </c>
      <c r="G58" s="38"/>
      <c r="H58" s="38"/>
      <c r="I58" s="31" t="s">
        <v>31</v>
      </c>
      <c r="J58" s="34" t="str">
        <f>E23</f>
        <v>Ateliér EMMET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>Ateliér EMMET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135</v>
      </c>
      <c r="D61" s="139"/>
      <c r="E61" s="139"/>
      <c r="F61" s="139"/>
      <c r="G61" s="139"/>
      <c r="H61" s="139"/>
      <c r="I61" s="139"/>
      <c r="J61" s="140" t="s">
        <v>136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137</v>
      </c>
    </row>
    <row r="64" spans="1:47" s="9" customFormat="1" ht="24.95" customHeight="1">
      <c r="B64" s="142"/>
      <c r="C64" s="143"/>
      <c r="D64" s="144" t="s">
        <v>1621</v>
      </c>
      <c r="E64" s="145"/>
      <c r="F64" s="145"/>
      <c r="G64" s="145"/>
      <c r="H64" s="145"/>
      <c r="I64" s="145"/>
      <c r="J64" s="146">
        <f>J89</f>
        <v>0</v>
      </c>
      <c r="K64" s="143"/>
      <c r="L64" s="147"/>
    </row>
    <row r="65" spans="1:31" s="9" customFormat="1" ht="24.95" customHeight="1">
      <c r="B65" s="142"/>
      <c r="C65" s="143"/>
      <c r="D65" s="144" t="s">
        <v>1622</v>
      </c>
      <c r="E65" s="145"/>
      <c r="F65" s="145"/>
      <c r="G65" s="145"/>
      <c r="H65" s="145"/>
      <c r="I65" s="145"/>
      <c r="J65" s="146">
        <f>J98</f>
        <v>0</v>
      </c>
      <c r="K65" s="143"/>
      <c r="L65" s="147"/>
    </row>
    <row r="66" spans="1:31" s="10" customFormat="1" ht="19.899999999999999" customHeight="1">
      <c r="B66" s="148"/>
      <c r="C66" s="99"/>
      <c r="D66" s="149" t="s">
        <v>1623</v>
      </c>
      <c r="E66" s="150"/>
      <c r="F66" s="150"/>
      <c r="G66" s="150"/>
      <c r="H66" s="150"/>
      <c r="I66" s="150"/>
      <c r="J66" s="151">
        <f>J135</f>
        <v>0</v>
      </c>
      <c r="K66" s="99"/>
      <c r="L66" s="152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165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93" t="str">
        <f>E7</f>
        <v>Slezká nemocnice v Opavě p.o.- stavební úpravy pavilonu M</v>
      </c>
      <c r="F76" s="394"/>
      <c r="G76" s="394"/>
      <c r="H76" s="394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129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393" t="s">
        <v>1704</v>
      </c>
      <c r="F78" s="395"/>
      <c r="G78" s="395"/>
      <c r="H78" s="395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131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46" t="str">
        <f>E11</f>
        <v>VN a ON - Vedlejší a ostatní náklady</v>
      </c>
      <c r="F80" s="395"/>
      <c r="G80" s="395"/>
      <c r="H80" s="395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 xml:space="preserve"> </v>
      </c>
      <c r="G82" s="38"/>
      <c r="H82" s="38"/>
      <c r="I82" s="31" t="s">
        <v>23</v>
      </c>
      <c r="J82" s="61" t="str">
        <f>IF(J14="","",J14)</f>
        <v>7. 6. 2022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25</v>
      </c>
      <c r="D84" s="38"/>
      <c r="E84" s="38"/>
      <c r="F84" s="29" t="str">
        <f>E17</f>
        <v>SNO V Opavě p.o.</v>
      </c>
      <c r="G84" s="38"/>
      <c r="H84" s="38"/>
      <c r="I84" s="31" t="s">
        <v>31</v>
      </c>
      <c r="J84" s="34" t="str">
        <f>E23</f>
        <v>Ateliér EMMET s.r.o.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29</v>
      </c>
      <c r="D85" s="38"/>
      <c r="E85" s="38"/>
      <c r="F85" s="29" t="str">
        <f>IF(E20="","",E20)</f>
        <v>Vyplň údaj</v>
      </c>
      <c r="G85" s="38"/>
      <c r="H85" s="38"/>
      <c r="I85" s="31" t="s">
        <v>34</v>
      </c>
      <c r="J85" s="34" t="str">
        <f>E26</f>
        <v>Ateliér EMMET s.r.o.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3"/>
      <c r="B87" s="154"/>
      <c r="C87" s="155" t="s">
        <v>166</v>
      </c>
      <c r="D87" s="156" t="s">
        <v>56</v>
      </c>
      <c r="E87" s="156" t="s">
        <v>52</v>
      </c>
      <c r="F87" s="156" t="s">
        <v>53</v>
      </c>
      <c r="G87" s="156" t="s">
        <v>167</v>
      </c>
      <c r="H87" s="156" t="s">
        <v>168</v>
      </c>
      <c r="I87" s="156" t="s">
        <v>169</v>
      </c>
      <c r="J87" s="156" t="s">
        <v>136</v>
      </c>
      <c r="K87" s="157" t="s">
        <v>170</v>
      </c>
      <c r="L87" s="158"/>
      <c r="M87" s="70" t="s">
        <v>19</v>
      </c>
      <c r="N87" s="71" t="s">
        <v>41</v>
      </c>
      <c r="O87" s="71" t="s">
        <v>171</v>
      </c>
      <c r="P87" s="71" t="s">
        <v>172</v>
      </c>
      <c r="Q87" s="71" t="s">
        <v>173</v>
      </c>
      <c r="R87" s="71" t="s">
        <v>174</v>
      </c>
      <c r="S87" s="71" t="s">
        <v>175</v>
      </c>
      <c r="T87" s="72" t="s">
        <v>176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6"/>
      <c r="B88" s="37"/>
      <c r="C88" s="77" t="s">
        <v>177</v>
      </c>
      <c r="D88" s="38"/>
      <c r="E88" s="38"/>
      <c r="F88" s="38"/>
      <c r="G88" s="38"/>
      <c r="H88" s="38"/>
      <c r="I88" s="38"/>
      <c r="J88" s="159">
        <f>BK88</f>
        <v>0</v>
      </c>
      <c r="K88" s="38"/>
      <c r="L88" s="41"/>
      <c r="M88" s="73"/>
      <c r="N88" s="160"/>
      <c r="O88" s="74"/>
      <c r="P88" s="161">
        <f>P89+P98</f>
        <v>0</v>
      </c>
      <c r="Q88" s="74"/>
      <c r="R88" s="161">
        <f>R89+R98</f>
        <v>0</v>
      </c>
      <c r="S88" s="74"/>
      <c r="T88" s="162">
        <f>T89+T98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70</v>
      </c>
      <c r="AU88" s="19" t="s">
        <v>137</v>
      </c>
      <c r="BK88" s="163">
        <f>BK89+BK98</f>
        <v>0</v>
      </c>
    </row>
    <row r="89" spans="1:65" s="12" customFormat="1" ht="25.9" customHeight="1">
      <c r="B89" s="164"/>
      <c r="C89" s="165"/>
      <c r="D89" s="166" t="s">
        <v>70</v>
      </c>
      <c r="E89" s="167" t="s">
        <v>1624</v>
      </c>
      <c r="F89" s="167" t="s">
        <v>1625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SUM(P90:P97)</f>
        <v>0</v>
      </c>
      <c r="Q89" s="172"/>
      <c r="R89" s="173">
        <f>SUM(R90:R97)</f>
        <v>0</v>
      </c>
      <c r="S89" s="172"/>
      <c r="T89" s="174">
        <f>SUM(T90:T97)</f>
        <v>0</v>
      </c>
      <c r="AR89" s="175" t="s">
        <v>187</v>
      </c>
      <c r="AT89" s="176" t="s">
        <v>70</v>
      </c>
      <c r="AU89" s="176" t="s">
        <v>71</v>
      </c>
      <c r="AY89" s="175" t="s">
        <v>180</v>
      </c>
      <c r="BK89" s="177">
        <f>SUM(BK90:BK97)</f>
        <v>0</v>
      </c>
    </row>
    <row r="90" spans="1:65" s="2" customFormat="1" ht="62.65" customHeight="1">
      <c r="A90" s="36"/>
      <c r="B90" s="37"/>
      <c r="C90" s="180" t="s">
        <v>78</v>
      </c>
      <c r="D90" s="180" t="s">
        <v>182</v>
      </c>
      <c r="E90" s="181" t="s">
        <v>1626</v>
      </c>
      <c r="F90" s="182" t="s">
        <v>1627</v>
      </c>
      <c r="G90" s="183" t="s">
        <v>206</v>
      </c>
      <c r="H90" s="184">
        <v>1</v>
      </c>
      <c r="I90" s="185"/>
      <c r="J90" s="186">
        <f>ROUND(I90*H90,2)</f>
        <v>0</v>
      </c>
      <c r="K90" s="182" t="s">
        <v>304</v>
      </c>
      <c r="L90" s="41"/>
      <c r="M90" s="187" t="s">
        <v>19</v>
      </c>
      <c r="N90" s="188" t="s">
        <v>42</v>
      </c>
      <c r="O90" s="66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187</v>
      </c>
      <c r="AT90" s="191" t="s">
        <v>182</v>
      </c>
      <c r="AU90" s="191" t="s">
        <v>78</v>
      </c>
      <c r="AY90" s="19" t="s">
        <v>180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9" t="s">
        <v>78</v>
      </c>
      <c r="BK90" s="192">
        <f>ROUND(I90*H90,2)</f>
        <v>0</v>
      </c>
      <c r="BL90" s="19" t="s">
        <v>187</v>
      </c>
      <c r="BM90" s="191" t="s">
        <v>2357</v>
      </c>
    </row>
    <row r="91" spans="1:65" s="2" customFormat="1" ht="39">
      <c r="A91" s="36"/>
      <c r="B91" s="37"/>
      <c r="C91" s="38"/>
      <c r="D91" s="193" t="s">
        <v>189</v>
      </c>
      <c r="E91" s="38"/>
      <c r="F91" s="194" t="s">
        <v>1627</v>
      </c>
      <c r="G91" s="38"/>
      <c r="H91" s="38"/>
      <c r="I91" s="195"/>
      <c r="J91" s="38"/>
      <c r="K91" s="38"/>
      <c r="L91" s="41"/>
      <c r="M91" s="196"/>
      <c r="N91" s="197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189</v>
      </c>
      <c r="AU91" s="19" t="s">
        <v>78</v>
      </c>
    </row>
    <row r="92" spans="1:65" s="2" customFormat="1" ht="33" customHeight="1">
      <c r="A92" s="36"/>
      <c r="B92" s="37"/>
      <c r="C92" s="180" t="s">
        <v>80</v>
      </c>
      <c r="D92" s="180" t="s">
        <v>182</v>
      </c>
      <c r="E92" s="181" t="s">
        <v>1629</v>
      </c>
      <c r="F92" s="182" t="s">
        <v>2358</v>
      </c>
      <c r="G92" s="183" t="s">
        <v>1631</v>
      </c>
      <c r="H92" s="184">
        <v>1</v>
      </c>
      <c r="I92" s="185"/>
      <c r="J92" s="186">
        <f>ROUND(I92*H92,2)</f>
        <v>0</v>
      </c>
      <c r="K92" s="182" t="s">
        <v>304</v>
      </c>
      <c r="L92" s="41"/>
      <c r="M92" s="187" t="s">
        <v>19</v>
      </c>
      <c r="N92" s="188" t="s">
        <v>42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187</v>
      </c>
      <c r="AT92" s="191" t="s">
        <v>182</v>
      </c>
      <c r="AU92" s="191" t="s">
        <v>78</v>
      </c>
      <c r="AY92" s="19" t="s">
        <v>180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78</v>
      </c>
      <c r="BK92" s="192">
        <f>ROUND(I92*H92,2)</f>
        <v>0</v>
      </c>
      <c r="BL92" s="19" t="s">
        <v>187</v>
      </c>
      <c r="BM92" s="191" t="s">
        <v>2359</v>
      </c>
    </row>
    <row r="93" spans="1:65" s="2" customFormat="1" ht="19.5">
      <c r="A93" s="36"/>
      <c r="B93" s="37"/>
      <c r="C93" s="38"/>
      <c r="D93" s="193" t="s">
        <v>189</v>
      </c>
      <c r="E93" s="38"/>
      <c r="F93" s="194" t="s">
        <v>2358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189</v>
      </c>
      <c r="AU93" s="19" t="s">
        <v>78</v>
      </c>
    </row>
    <row r="94" spans="1:65" s="2" customFormat="1" ht="37.9" customHeight="1">
      <c r="A94" s="36"/>
      <c r="B94" s="37"/>
      <c r="C94" s="180" t="s">
        <v>91</v>
      </c>
      <c r="D94" s="180" t="s">
        <v>182</v>
      </c>
      <c r="E94" s="181" t="s">
        <v>1633</v>
      </c>
      <c r="F94" s="182" t="s">
        <v>1634</v>
      </c>
      <c r="G94" s="183" t="s">
        <v>1631</v>
      </c>
      <c r="H94" s="184">
        <v>1</v>
      </c>
      <c r="I94" s="185"/>
      <c r="J94" s="186">
        <f>ROUND(I94*H94,2)</f>
        <v>0</v>
      </c>
      <c r="K94" s="182" t="s">
        <v>304</v>
      </c>
      <c r="L94" s="41"/>
      <c r="M94" s="187" t="s">
        <v>19</v>
      </c>
      <c r="N94" s="188" t="s">
        <v>42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187</v>
      </c>
      <c r="AT94" s="191" t="s">
        <v>182</v>
      </c>
      <c r="AU94" s="191" t="s">
        <v>78</v>
      </c>
      <c r="AY94" s="19" t="s">
        <v>180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78</v>
      </c>
      <c r="BK94" s="192">
        <f>ROUND(I94*H94,2)</f>
        <v>0</v>
      </c>
      <c r="BL94" s="19" t="s">
        <v>187</v>
      </c>
      <c r="BM94" s="191" t="s">
        <v>2360</v>
      </c>
    </row>
    <row r="95" spans="1:65" s="2" customFormat="1" ht="29.25">
      <c r="A95" s="36"/>
      <c r="B95" s="37"/>
      <c r="C95" s="38"/>
      <c r="D95" s="193" t="s">
        <v>189</v>
      </c>
      <c r="E95" s="38"/>
      <c r="F95" s="194" t="s">
        <v>1634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189</v>
      </c>
      <c r="AU95" s="19" t="s">
        <v>78</v>
      </c>
    </row>
    <row r="96" spans="1:65" s="2" customFormat="1" ht="24.2" customHeight="1">
      <c r="A96" s="36"/>
      <c r="B96" s="37"/>
      <c r="C96" s="180" t="s">
        <v>187</v>
      </c>
      <c r="D96" s="180" t="s">
        <v>182</v>
      </c>
      <c r="E96" s="181" t="s">
        <v>1636</v>
      </c>
      <c r="F96" s="182" t="s">
        <v>2361</v>
      </c>
      <c r="G96" s="183" t="s">
        <v>1638</v>
      </c>
      <c r="H96" s="184">
        <v>1</v>
      </c>
      <c r="I96" s="185"/>
      <c r="J96" s="186">
        <f>ROUND(I96*H96,2)</f>
        <v>0</v>
      </c>
      <c r="K96" s="182" t="s">
        <v>304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187</v>
      </c>
      <c r="AT96" s="191" t="s">
        <v>182</v>
      </c>
      <c r="AU96" s="191" t="s">
        <v>78</v>
      </c>
      <c r="AY96" s="19" t="s">
        <v>180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187</v>
      </c>
      <c r="BM96" s="191" t="s">
        <v>2362</v>
      </c>
    </row>
    <row r="97" spans="1:65" s="2" customFormat="1" ht="19.5">
      <c r="A97" s="36"/>
      <c r="B97" s="37"/>
      <c r="C97" s="38"/>
      <c r="D97" s="193" t="s">
        <v>189</v>
      </c>
      <c r="E97" s="38"/>
      <c r="F97" s="194" t="s">
        <v>2363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189</v>
      </c>
      <c r="AU97" s="19" t="s">
        <v>78</v>
      </c>
    </row>
    <row r="98" spans="1:65" s="12" customFormat="1" ht="25.9" customHeight="1">
      <c r="B98" s="164"/>
      <c r="C98" s="165"/>
      <c r="D98" s="166" t="s">
        <v>70</v>
      </c>
      <c r="E98" s="167" t="s">
        <v>1640</v>
      </c>
      <c r="F98" s="167" t="s">
        <v>1641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P99+SUM(P100:P135)</f>
        <v>0</v>
      </c>
      <c r="Q98" s="172"/>
      <c r="R98" s="173">
        <f>R99+SUM(R100:R135)</f>
        <v>0</v>
      </c>
      <c r="S98" s="172"/>
      <c r="T98" s="174">
        <f>T99+SUM(T100:T135)</f>
        <v>0</v>
      </c>
      <c r="AR98" s="175" t="s">
        <v>217</v>
      </c>
      <c r="AT98" s="176" t="s">
        <v>70</v>
      </c>
      <c r="AU98" s="176" t="s">
        <v>71</v>
      </c>
      <c r="AY98" s="175" t="s">
        <v>180</v>
      </c>
      <c r="BK98" s="177">
        <f>BK99+SUM(BK100:BK135)</f>
        <v>0</v>
      </c>
    </row>
    <row r="99" spans="1:65" s="2" customFormat="1" ht="21.75" customHeight="1">
      <c r="A99" s="36"/>
      <c r="B99" s="37"/>
      <c r="C99" s="180" t="s">
        <v>217</v>
      </c>
      <c r="D99" s="180" t="s">
        <v>182</v>
      </c>
      <c r="E99" s="181" t="s">
        <v>1642</v>
      </c>
      <c r="F99" s="182" t="s">
        <v>1643</v>
      </c>
      <c r="G99" s="183" t="s">
        <v>1591</v>
      </c>
      <c r="H99" s="184">
        <v>64</v>
      </c>
      <c r="I99" s="185"/>
      <c r="J99" s="186">
        <f>ROUND(I99*H99,2)</f>
        <v>0</v>
      </c>
      <c r="K99" s="182" t="s">
        <v>304</v>
      </c>
      <c r="L99" s="41"/>
      <c r="M99" s="187" t="s">
        <v>19</v>
      </c>
      <c r="N99" s="188" t="s">
        <v>42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1644</v>
      </c>
      <c r="AT99" s="191" t="s">
        <v>182</v>
      </c>
      <c r="AU99" s="191" t="s">
        <v>78</v>
      </c>
      <c r="AY99" s="19" t="s">
        <v>180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78</v>
      </c>
      <c r="BK99" s="192">
        <f>ROUND(I99*H99,2)</f>
        <v>0</v>
      </c>
      <c r="BL99" s="19" t="s">
        <v>1644</v>
      </c>
      <c r="BM99" s="191" t="s">
        <v>2364</v>
      </c>
    </row>
    <row r="100" spans="1:65" s="2" customFormat="1" ht="19.5">
      <c r="A100" s="36"/>
      <c r="B100" s="37"/>
      <c r="C100" s="38"/>
      <c r="D100" s="193" t="s">
        <v>189</v>
      </c>
      <c r="E100" s="38"/>
      <c r="F100" s="194" t="s">
        <v>2365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189</v>
      </c>
      <c r="AU100" s="19" t="s">
        <v>78</v>
      </c>
    </row>
    <row r="101" spans="1:65" s="13" customFormat="1" ht="11.25">
      <c r="B101" s="200"/>
      <c r="C101" s="201"/>
      <c r="D101" s="193" t="s">
        <v>193</v>
      </c>
      <c r="E101" s="202" t="s">
        <v>19</v>
      </c>
      <c r="F101" s="203" t="s">
        <v>1647</v>
      </c>
      <c r="G101" s="201"/>
      <c r="H101" s="202" t="s">
        <v>19</v>
      </c>
      <c r="I101" s="204"/>
      <c r="J101" s="201"/>
      <c r="K101" s="201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193</v>
      </c>
      <c r="AU101" s="209" t="s">
        <v>78</v>
      </c>
      <c r="AV101" s="13" t="s">
        <v>78</v>
      </c>
      <c r="AW101" s="13" t="s">
        <v>33</v>
      </c>
      <c r="AX101" s="13" t="s">
        <v>71</v>
      </c>
      <c r="AY101" s="209" t="s">
        <v>180</v>
      </c>
    </row>
    <row r="102" spans="1:65" s="13" customFormat="1" ht="22.5">
      <c r="B102" s="200"/>
      <c r="C102" s="201"/>
      <c r="D102" s="193" t="s">
        <v>193</v>
      </c>
      <c r="E102" s="202" t="s">
        <v>19</v>
      </c>
      <c r="F102" s="203" t="s">
        <v>2366</v>
      </c>
      <c r="G102" s="201"/>
      <c r="H102" s="202" t="s">
        <v>19</v>
      </c>
      <c r="I102" s="204"/>
      <c r="J102" s="201"/>
      <c r="K102" s="201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193</v>
      </c>
      <c r="AU102" s="209" t="s">
        <v>78</v>
      </c>
      <c r="AV102" s="13" t="s">
        <v>78</v>
      </c>
      <c r="AW102" s="13" t="s">
        <v>33</v>
      </c>
      <c r="AX102" s="13" t="s">
        <v>71</v>
      </c>
      <c r="AY102" s="209" t="s">
        <v>180</v>
      </c>
    </row>
    <row r="103" spans="1:65" s="13" customFormat="1" ht="22.5">
      <c r="B103" s="200"/>
      <c r="C103" s="201"/>
      <c r="D103" s="193" t="s">
        <v>193</v>
      </c>
      <c r="E103" s="202" t="s">
        <v>19</v>
      </c>
      <c r="F103" s="203" t="s">
        <v>2367</v>
      </c>
      <c r="G103" s="201"/>
      <c r="H103" s="202" t="s">
        <v>19</v>
      </c>
      <c r="I103" s="204"/>
      <c r="J103" s="201"/>
      <c r="K103" s="201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193</v>
      </c>
      <c r="AU103" s="209" t="s">
        <v>78</v>
      </c>
      <c r="AV103" s="13" t="s">
        <v>78</v>
      </c>
      <c r="AW103" s="13" t="s">
        <v>33</v>
      </c>
      <c r="AX103" s="13" t="s">
        <v>71</v>
      </c>
      <c r="AY103" s="209" t="s">
        <v>180</v>
      </c>
    </row>
    <row r="104" spans="1:65" s="13" customFormat="1" ht="22.5">
      <c r="B104" s="200"/>
      <c r="C104" s="201"/>
      <c r="D104" s="193" t="s">
        <v>193</v>
      </c>
      <c r="E104" s="202" t="s">
        <v>19</v>
      </c>
      <c r="F104" s="203" t="s">
        <v>2368</v>
      </c>
      <c r="G104" s="201"/>
      <c r="H104" s="202" t="s">
        <v>19</v>
      </c>
      <c r="I104" s="204"/>
      <c r="J104" s="201"/>
      <c r="K104" s="201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193</v>
      </c>
      <c r="AU104" s="209" t="s">
        <v>78</v>
      </c>
      <c r="AV104" s="13" t="s">
        <v>78</v>
      </c>
      <c r="AW104" s="13" t="s">
        <v>33</v>
      </c>
      <c r="AX104" s="13" t="s">
        <v>71</v>
      </c>
      <c r="AY104" s="209" t="s">
        <v>180</v>
      </c>
    </row>
    <row r="105" spans="1:65" s="13" customFormat="1" ht="33.75">
      <c r="B105" s="200"/>
      <c r="C105" s="201"/>
      <c r="D105" s="193" t="s">
        <v>193</v>
      </c>
      <c r="E105" s="202" t="s">
        <v>19</v>
      </c>
      <c r="F105" s="203" t="s">
        <v>1650</v>
      </c>
      <c r="G105" s="201"/>
      <c r="H105" s="202" t="s">
        <v>19</v>
      </c>
      <c r="I105" s="204"/>
      <c r="J105" s="201"/>
      <c r="K105" s="201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193</v>
      </c>
      <c r="AU105" s="209" t="s">
        <v>78</v>
      </c>
      <c r="AV105" s="13" t="s">
        <v>78</v>
      </c>
      <c r="AW105" s="13" t="s">
        <v>33</v>
      </c>
      <c r="AX105" s="13" t="s">
        <v>71</v>
      </c>
      <c r="AY105" s="209" t="s">
        <v>180</v>
      </c>
    </row>
    <row r="106" spans="1:65" s="14" customFormat="1" ht="11.25">
      <c r="B106" s="210"/>
      <c r="C106" s="211"/>
      <c r="D106" s="193" t="s">
        <v>193</v>
      </c>
      <c r="E106" s="212" t="s">
        <v>19</v>
      </c>
      <c r="F106" s="213" t="s">
        <v>1651</v>
      </c>
      <c r="G106" s="211"/>
      <c r="H106" s="214">
        <v>64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193</v>
      </c>
      <c r="AU106" s="220" t="s">
        <v>78</v>
      </c>
      <c r="AV106" s="14" t="s">
        <v>80</v>
      </c>
      <c r="AW106" s="14" t="s">
        <v>33</v>
      </c>
      <c r="AX106" s="14" t="s">
        <v>78</v>
      </c>
      <c r="AY106" s="220" t="s">
        <v>180</v>
      </c>
    </row>
    <row r="107" spans="1:65" s="2" customFormat="1" ht="62.65" customHeight="1">
      <c r="A107" s="36"/>
      <c r="B107" s="37"/>
      <c r="C107" s="180" t="s">
        <v>227</v>
      </c>
      <c r="D107" s="180" t="s">
        <v>182</v>
      </c>
      <c r="E107" s="181" t="s">
        <v>1652</v>
      </c>
      <c r="F107" s="182" t="s">
        <v>1653</v>
      </c>
      <c r="G107" s="183" t="s">
        <v>1631</v>
      </c>
      <c r="H107" s="184">
        <v>1</v>
      </c>
      <c r="I107" s="185"/>
      <c r="J107" s="186">
        <f>ROUND(I107*H107,2)</f>
        <v>0</v>
      </c>
      <c r="K107" s="182" t="s">
        <v>304</v>
      </c>
      <c r="L107" s="41"/>
      <c r="M107" s="187" t="s">
        <v>19</v>
      </c>
      <c r="N107" s="188" t="s">
        <v>42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187</v>
      </c>
      <c r="AT107" s="191" t="s">
        <v>182</v>
      </c>
      <c r="AU107" s="191" t="s">
        <v>78</v>
      </c>
      <c r="AY107" s="19" t="s">
        <v>180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78</v>
      </c>
      <c r="BK107" s="192">
        <f>ROUND(I107*H107,2)</f>
        <v>0</v>
      </c>
      <c r="BL107" s="19" t="s">
        <v>187</v>
      </c>
      <c r="BM107" s="191" t="s">
        <v>2369</v>
      </c>
    </row>
    <row r="108" spans="1:65" s="2" customFormat="1" ht="39">
      <c r="A108" s="36"/>
      <c r="B108" s="37"/>
      <c r="C108" s="38"/>
      <c r="D108" s="193" t="s">
        <v>189</v>
      </c>
      <c r="E108" s="38"/>
      <c r="F108" s="194" t="s">
        <v>1655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189</v>
      </c>
      <c r="AU108" s="19" t="s">
        <v>78</v>
      </c>
    </row>
    <row r="109" spans="1:65" s="14" customFormat="1" ht="11.25">
      <c r="B109" s="210"/>
      <c r="C109" s="211"/>
      <c r="D109" s="193" t="s">
        <v>193</v>
      </c>
      <c r="E109" s="212" t="s">
        <v>19</v>
      </c>
      <c r="F109" s="213" t="s">
        <v>1656</v>
      </c>
      <c r="G109" s="211"/>
      <c r="H109" s="214">
        <v>1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193</v>
      </c>
      <c r="AU109" s="220" t="s">
        <v>78</v>
      </c>
      <c r="AV109" s="14" t="s">
        <v>80</v>
      </c>
      <c r="AW109" s="14" t="s">
        <v>33</v>
      </c>
      <c r="AX109" s="14" t="s">
        <v>78</v>
      </c>
      <c r="AY109" s="220" t="s">
        <v>180</v>
      </c>
    </row>
    <row r="110" spans="1:65" s="13" customFormat="1" ht="22.5">
      <c r="B110" s="200"/>
      <c r="C110" s="201"/>
      <c r="D110" s="193" t="s">
        <v>193</v>
      </c>
      <c r="E110" s="202" t="s">
        <v>19</v>
      </c>
      <c r="F110" s="203" t="s">
        <v>1657</v>
      </c>
      <c r="G110" s="201"/>
      <c r="H110" s="202" t="s">
        <v>19</v>
      </c>
      <c r="I110" s="204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193</v>
      </c>
      <c r="AU110" s="209" t="s">
        <v>78</v>
      </c>
      <c r="AV110" s="13" t="s">
        <v>78</v>
      </c>
      <c r="AW110" s="13" t="s">
        <v>33</v>
      </c>
      <c r="AX110" s="13" t="s">
        <v>71</v>
      </c>
      <c r="AY110" s="209" t="s">
        <v>180</v>
      </c>
    </row>
    <row r="111" spans="1:65" s="13" customFormat="1" ht="22.5">
      <c r="B111" s="200"/>
      <c r="C111" s="201"/>
      <c r="D111" s="193" t="s">
        <v>193</v>
      </c>
      <c r="E111" s="202" t="s">
        <v>19</v>
      </c>
      <c r="F111" s="203" t="s">
        <v>1658</v>
      </c>
      <c r="G111" s="201"/>
      <c r="H111" s="202" t="s">
        <v>19</v>
      </c>
      <c r="I111" s="204"/>
      <c r="J111" s="201"/>
      <c r="K111" s="201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193</v>
      </c>
      <c r="AU111" s="209" t="s">
        <v>78</v>
      </c>
      <c r="AV111" s="13" t="s">
        <v>78</v>
      </c>
      <c r="AW111" s="13" t="s">
        <v>33</v>
      </c>
      <c r="AX111" s="13" t="s">
        <v>71</v>
      </c>
      <c r="AY111" s="209" t="s">
        <v>180</v>
      </c>
    </row>
    <row r="112" spans="1:65" s="13" customFormat="1" ht="22.5">
      <c r="B112" s="200"/>
      <c r="C112" s="201"/>
      <c r="D112" s="193" t="s">
        <v>193</v>
      </c>
      <c r="E112" s="202" t="s">
        <v>19</v>
      </c>
      <c r="F112" s="203" t="s">
        <v>1659</v>
      </c>
      <c r="G112" s="201"/>
      <c r="H112" s="202" t="s">
        <v>19</v>
      </c>
      <c r="I112" s="204"/>
      <c r="J112" s="201"/>
      <c r="K112" s="201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193</v>
      </c>
      <c r="AU112" s="209" t="s">
        <v>78</v>
      </c>
      <c r="AV112" s="13" t="s">
        <v>78</v>
      </c>
      <c r="AW112" s="13" t="s">
        <v>33</v>
      </c>
      <c r="AX112" s="13" t="s">
        <v>71</v>
      </c>
      <c r="AY112" s="209" t="s">
        <v>180</v>
      </c>
    </row>
    <row r="113" spans="1:65" s="13" customFormat="1" ht="22.5">
      <c r="B113" s="200"/>
      <c r="C113" s="201"/>
      <c r="D113" s="193" t="s">
        <v>193</v>
      </c>
      <c r="E113" s="202" t="s">
        <v>19</v>
      </c>
      <c r="F113" s="203" t="s">
        <v>1660</v>
      </c>
      <c r="G113" s="201"/>
      <c r="H113" s="202" t="s">
        <v>19</v>
      </c>
      <c r="I113" s="204"/>
      <c r="J113" s="201"/>
      <c r="K113" s="201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193</v>
      </c>
      <c r="AU113" s="209" t="s">
        <v>78</v>
      </c>
      <c r="AV113" s="13" t="s">
        <v>78</v>
      </c>
      <c r="AW113" s="13" t="s">
        <v>33</v>
      </c>
      <c r="AX113" s="13" t="s">
        <v>71</v>
      </c>
      <c r="AY113" s="209" t="s">
        <v>180</v>
      </c>
    </row>
    <row r="114" spans="1:65" s="13" customFormat="1" ht="22.5">
      <c r="B114" s="200"/>
      <c r="C114" s="201"/>
      <c r="D114" s="193" t="s">
        <v>193</v>
      </c>
      <c r="E114" s="202" t="s">
        <v>19</v>
      </c>
      <c r="F114" s="203" t="s">
        <v>1661</v>
      </c>
      <c r="G114" s="201"/>
      <c r="H114" s="202" t="s">
        <v>19</v>
      </c>
      <c r="I114" s="204"/>
      <c r="J114" s="201"/>
      <c r="K114" s="201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193</v>
      </c>
      <c r="AU114" s="209" t="s">
        <v>78</v>
      </c>
      <c r="AV114" s="13" t="s">
        <v>78</v>
      </c>
      <c r="AW114" s="13" t="s">
        <v>33</v>
      </c>
      <c r="AX114" s="13" t="s">
        <v>71</v>
      </c>
      <c r="AY114" s="209" t="s">
        <v>180</v>
      </c>
    </row>
    <row r="115" spans="1:65" s="13" customFormat="1" ht="11.25">
      <c r="B115" s="200"/>
      <c r="C115" s="201"/>
      <c r="D115" s="193" t="s">
        <v>193</v>
      </c>
      <c r="E115" s="202" t="s">
        <v>19</v>
      </c>
      <c r="F115" s="203" t="s">
        <v>1662</v>
      </c>
      <c r="G115" s="201"/>
      <c r="H115" s="202" t="s">
        <v>19</v>
      </c>
      <c r="I115" s="204"/>
      <c r="J115" s="201"/>
      <c r="K115" s="201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193</v>
      </c>
      <c r="AU115" s="209" t="s">
        <v>78</v>
      </c>
      <c r="AV115" s="13" t="s">
        <v>78</v>
      </c>
      <c r="AW115" s="13" t="s">
        <v>33</v>
      </c>
      <c r="AX115" s="13" t="s">
        <v>71</v>
      </c>
      <c r="AY115" s="209" t="s">
        <v>180</v>
      </c>
    </row>
    <row r="116" spans="1:65" s="13" customFormat="1" ht="11.25">
      <c r="B116" s="200"/>
      <c r="C116" s="201"/>
      <c r="D116" s="193" t="s">
        <v>193</v>
      </c>
      <c r="E116" s="202" t="s">
        <v>19</v>
      </c>
      <c r="F116" s="203" t="s">
        <v>1663</v>
      </c>
      <c r="G116" s="201"/>
      <c r="H116" s="202" t="s">
        <v>19</v>
      </c>
      <c r="I116" s="204"/>
      <c r="J116" s="201"/>
      <c r="K116" s="201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193</v>
      </c>
      <c r="AU116" s="209" t="s">
        <v>78</v>
      </c>
      <c r="AV116" s="13" t="s">
        <v>78</v>
      </c>
      <c r="AW116" s="13" t="s">
        <v>33</v>
      </c>
      <c r="AX116" s="13" t="s">
        <v>71</v>
      </c>
      <c r="AY116" s="209" t="s">
        <v>180</v>
      </c>
    </row>
    <row r="117" spans="1:65" s="2" customFormat="1" ht="24.2" customHeight="1">
      <c r="A117" s="36"/>
      <c r="B117" s="37"/>
      <c r="C117" s="180" t="s">
        <v>239</v>
      </c>
      <c r="D117" s="180" t="s">
        <v>182</v>
      </c>
      <c r="E117" s="181" t="s">
        <v>1664</v>
      </c>
      <c r="F117" s="182" t="s">
        <v>2370</v>
      </c>
      <c r="G117" s="183" t="s">
        <v>1631</v>
      </c>
      <c r="H117" s="184">
        <v>1</v>
      </c>
      <c r="I117" s="185"/>
      <c r="J117" s="186">
        <f>ROUND(I117*H117,2)</f>
        <v>0</v>
      </c>
      <c r="K117" s="182" t="s">
        <v>304</v>
      </c>
      <c r="L117" s="41"/>
      <c r="M117" s="187" t="s">
        <v>19</v>
      </c>
      <c r="N117" s="188" t="s">
        <v>42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187</v>
      </c>
      <c r="AT117" s="191" t="s">
        <v>182</v>
      </c>
      <c r="AU117" s="191" t="s">
        <v>78</v>
      </c>
      <c r="AY117" s="19" t="s">
        <v>180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78</v>
      </c>
      <c r="BK117" s="192">
        <f>ROUND(I117*H117,2)</f>
        <v>0</v>
      </c>
      <c r="BL117" s="19" t="s">
        <v>187</v>
      </c>
      <c r="BM117" s="191" t="s">
        <v>2371</v>
      </c>
    </row>
    <row r="118" spans="1:65" s="2" customFormat="1" ht="19.5">
      <c r="A118" s="36"/>
      <c r="B118" s="37"/>
      <c r="C118" s="38"/>
      <c r="D118" s="193" t="s">
        <v>189</v>
      </c>
      <c r="E118" s="38"/>
      <c r="F118" s="194" t="s">
        <v>2370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189</v>
      </c>
      <c r="AU118" s="19" t="s">
        <v>78</v>
      </c>
    </row>
    <row r="119" spans="1:65" s="13" customFormat="1" ht="11.25">
      <c r="B119" s="200"/>
      <c r="C119" s="201"/>
      <c r="D119" s="193" t="s">
        <v>193</v>
      </c>
      <c r="E119" s="202" t="s">
        <v>19</v>
      </c>
      <c r="F119" s="203" t="s">
        <v>1667</v>
      </c>
      <c r="G119" s="201"/>
      <c r="H119" s="202" t="s">
        <v>19</v>
      </c>
      <c r="I119" s="204"/>
      <c r="J119" s="201"/>
      <c r="K119" s="201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193</v>
      </c>
      <c r="AU119" s="209" t="s">
        <v>78</v>
      </c>
      <c r="AV119" s="13" t="s">
        <v>78</v>
      </c>
      <c r="AW119" s="13" t="s">
        <v>33</v>
      </c>
      <c r="AX119" s="13" t="s">
        <v>71</v>
      </c>
      <c r="AY119" s="209" t="s">
        <v>180</v>
      </c>
    </row>
    <row r="120" spans="1:65" s="14" customFormat="1" ht="33.75">
      <c r="B120" s="210"/>
      <c r="C120" s="211"/>
      <c r="D120" s="193" t="s">
        <v>193</v>
      </c>
      <c r="E120" s="212" t="s">
        <v>19</v>
      </c>
      <c r="F120" s="213" t="s">
        <v>1668</v>
      </c>
      <c r="G120" s="211"/>
      <c r="H120" s="214">
        <v>1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193</v>
      </c>
      <c r="AU120" s="220" t="s">
        <v>78</v>
      </c>
      <c r="AV120" s="14" t="s">
        <v>80</v>
      </c>
      <c r="AW120" s="14" t="s">
        <v>33</v>
      </c>
      <c r="AX120" s="14" t="s">
        <v>78</v>
      </c>
      <c r="AY120" s="220" t="s">
        <v>180</v>
      </c>
    </row>
    <row r="121" spans="1:65" s="13" customFormat="1" ht="33.75">
      <c r="B121" s="200"/>
      <c r="C121" s="201"/>
      <c r="D121" s="193" t="s">
        <v>193</v>
      </c>
      <c r="E121" s="202" t="s">
        <v>19</v>
      </c>
      <c r="F121" s="203" t="s">
        <v>1669</v>
      </c>
      <c r="G121" s="201"/>
      <c r="H121" s="202" t="s">
        <v>19</v>
      </c>
      <c r="I121" s="204"/>
      <c r="J121" s="201"/>
      <c r="K121" s="201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193</v>
      </c>
      <c r="AU121" s="209" t="s">
        <v>78</v>
      </c>
      <c r="AV121" s="13" t="s">
        <v>78</v>
      </c>
      <c r="AW121" s="13" t="s">
        <v>33</v>
      </c>
      <c r="AX121" s="13" t="s">
        <v>71</v>
      </c>
      <c r="AY121" s="209" t="s">
        <v>180</v>
      </c>
    </row>
    <row r="122" spans="1:65" s="13" customFormat="1" ht="22.5">
      <c r="B122" s="200"/>
      <c r="C122" s="201"/>
      <c r="D122" s="193" t="s">
        <v>193</v>
      </c>
      <c r="E122" s="202" t="s">
        <v>19</v>
      </c>
      <c r="F122" s="203" t="s">
        <v>1670</v>
      </c>
      <c r="G122" s="201"/>
      <c r="H122" s="202" t="s">
        <v>19</v>
      </c>
      <c r="I122" s="204"/>
      <c r="J122" s="201"/>
      <c r="K122" s="201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193</v>
      </c>
      <c r="AU122" s="209" t="s">
        <v>78</v>
      </c>
      <c r="AV122" s="13" t="s">
        <v>78</v>
      </c>
      <c r="AW122" s="13" t="s">
        <v>33</v>
      </c>
      <c r="AX122" s="13" t="s">
        <v>71</v>
      </c>
      <c r="AY122" s="209" t="s">
        <v>180</v>
      </c>
    </row>
    <row r="123" spans="1:65" s="2" customFormat="1" ht="49.15" customHeight="1">
      <c r="A123" s="36"/>
      <c r="B123" s="37"/>
      <c r="C123" s="180" t="s">
        <v>246</v>
      </c>
      <c r="D123" s="180" t="s">
        <v>182</v>
      </c>
      <c r="E123" s="181" t="s">
        <v>1671</v>
      </c>
      <c r="F123" s="182" t="s">
        <v>1672</v>
      </c>
      <c r="G123" s="183" t="s">
        <v>1631</v>
      </c>
      <c r="H123" s="184">
        <v>1</v>
      </c>
      <c r="I123" s="185"/>
      <c r="J123" s="186">
        <f>ROUND(I123*H123,2)</f>
        <v>0</v>
      </c>
      <c r="K123" s="182" t="s">
        <v>304</v>
      </c>
      <c r="L123" s="41"/>
      <c r="M123" s="187" t="s">
        <v>19</v>
      </c>
      <c r="N123" s="188" t="s">
        <v>42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187</v>
      </c>
      <c r="AT123" s="191" t="s">
        <v>182</v>
      </c>
      <c r="AU123" s="191" t="s">
        <v>78</v>
      </c>
      <c r="AY123" s="19" t="s">
        <v>180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78</v>
      </c>
      <c r="BK123" s="192">
        <f>ROUND(I123*H123,2)</f>
        <v>0</v>
      </c>
      <c r="BL123" s="19" t="s">
        <v>187</v>
      </c>
      <c r="BM123" s="191" t="s">
        <v>2372</v>
      </c>
    </row>
    <row r="124" spans="1:65" s="2" customFormat="1" ht="29.25">
      <c r="A124" s="36"/>
      <c r="B124" s="37"/>
      <c r="C124" s="38"/>
      <c r="D124" s="193" t="s">
        <v>189</v>
      </c>
      <c r="E124" s="38"/>
      <c r="F124" s="194" t="s">
        <v>1674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189</v>
      </c>
      <c r="AU124" s="19" t="s">
        <v>78</v>
      </c>
    </row>
    <row r="125" spans="1:65" s="2" customFormat="1" ht="44.25" customHeight="1">
      <c r="A125" s="36"/>
      <c r="B125" s="37"/>
      <c r="C125" s="180" t="s">
        <v>254</v>
      </c>
      <c r="D125" s="180" t="s">
        <v>182</v>
      </c>
      <c r="E125" s="181" t="s">
        <v>1675</v>
      </c>
      <c r="F125" s="182" t="s">
        <v>2373</v>
      </c>
      <c r="G125" s="183" t="s">
        <v>1631</v>
      </c>
      <c r="H125" s="184">
        <v>1</v>
      </c>
      <c r="I125" s="185"/>
      <c r="J125" s="186">
        <f>ROUND(I125*H125,2)</f>
        <v>0</v>
      </c>
      <c r="K125" s="182" t="s">
        <v>304</v>
      </c>
      <c r="L125" s="41"/>
      <c r="M125" s="187" t="s">
        <v>19</v>
      </c>
      <c r="N125" s="188" t="s">
        <v>42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187</v>
      </c>
      <c r="AT125" s="191" t="s">
        <v>182</v>
      </c>
      <c r="AU125" s="191" t="s">
        <v>78</v>
      </c>
      <c r="AY125" s="19" t="s">
        <v>180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78</v>
      </c>
      <c r="BK125" s="192">
        <f>ROUND(I125*H125,2)</f>
        <v>0</v>
      </c>
      <c r="BL125" s="19" t="s">
        <v>187</v>
      </c>
      <c r="BM125" s="191" t="s">
        <v>2374</v>
      </c>
    </row>
    <row r="126" spans="1:65" s="2" customFormat="1" ht="29.25">
      <c r="A126" s="36"/>
      <c r="B126" s="37"/>
      <c r="C126" s="38"/>
      <c r="D126" s="193" t="s">
        <v>189</v>
      </c>
      <c r="E126" s="38"/>
      <c r="F126" s="194" t="s">
        <v>2375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189</v>
      </c>
      <c r="AU126" s="19" t="s">
        <v>78</v>
      </c>
    </row>
    <row r="127" spans="1:65" s="2" customFormat="1" ht="33" customHeight="1">
      <c r="A127" s="36"/>
      <c r="B127" s="37"/>
      <c r="C127" s="180" t="s">
        <v>261</v>
      </c>
      <c r="D127" s="180" t="s">
        <v>182</v>
      </c>
      <c r="E127" s="181" t="s">
        <v>1678</v>
      </c>
      <c r="F127" s="182" t="s">
        <v>1679</v>
      </c>
      <c r="G127" s="183" t="s">
        <v>1631</v>
      </c>
      <c r="H127" s="184">
        <v>1</v>
      </c>
      <c r="I127" s="185"/>
      <c r="J127" s="186">
        <f>ROUND(I127*H127,2)</f>
        <v>0</v>
      </c>
      <c r="K127" s="182" t="s">
        <v>304</v>
      </c>
      <c r="L127" s="41"/>
      <c r="M127" s="187" t="s">
        <v>19</v>
      </c>
      <c r="N127" s="188" t="s">
        <v>42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187</v>
      </c>
      <c r="AT127" s="191" t="s">
        <v>182</v>
      </c>
      <c r="AU127" s="191" t="s">
        <v>78</v>
      </c>
      <c r="AY127" s="19" t="s">
        <v>180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78</v>
      </c>
      <c r="BK127" s="192">
        <f>ROUND(I127*H127,2)</f>
        <v>0</v>
      </c>
      <c r="BL127" s="19" t="s">
        <v>187</v>
      </c>
      <c r="BM127" s="191" t="s">
        <v>2376</v>
      </c>
    </row>
    <row r="128" spans="1:65" s="2" customFormat="1" ht="19.5">
      <c r="A128" s="36"/>
      <c r="B128" s="37"/>
      <c r="C128" s="38"/>
      <c r="D128" s="193" t="s">
        <v>189</v>
      </c>
      <c r="E128" s="38"/>
      <c r="F128" s="194" t="s">
        <v>1681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189</v>
      </c>
      <c r="AU128" s="19" t="s">
        <v>78</v>
      </c>
    </row>
    <row r="129" spans="1:65" s="14" customFormat="1" ht="22.5">
      <c r="B129" s="210"/>
      <c r="C129" s="211"/>
      <c r="D129" s="193" t="s">
        <v>193</v>
      </c>
      <c r="E129" s="212" t="s">
        <v>19</v>
      </c>
      <c r="F129" s="213" t="s">
        <v>1682</v>
      </c>
      <c r="G129" s="211"/>
      <c r="H129" s="214">
        <v>1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193</v>
      </c>
      <c r="AU129" s="220" t="s">
        <v>78</v>
      </c>
      <c r="AV129" s="14" t="s">
        <v>80</v>
      </c>
      <c r="AW129" s="14" t="s">
        <v>33</v>
      </c>
      <c r="AX129" s="14" t="s">
        <v>78</v>
      </c>
      <c r="AY129" s="220" t="s">
        <v>180</v>
      </c>
    </row>
    <row r="130" spans="1:65" s="13" customFormat="1" ht="22.5">
      <c r="B130" s="200"/>
      <c r="C130" s="201"/>
      <c r="D130" s="193" t="s">
        <v>193</v>
      </c>
      <c r="E130" s="202" t="s">
        <v>19</v>
      </c>
      <c r="F130" s="203" t="s">
        <v>1683</v>
      </c>
      <c r="G130" s="201"/>
      <c r="H130" s="202" t="s">
        <v>19</v>
      </c>
      <c r="I130" s="204"/>
      <c r="J130" s="201"/>
      <c r="K130" s="201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193</v>
      </c>
      <c r="AU130" s="209" t="s">
        <v>78</v>
      </c>
      <c r="AV130" s="13" t="s">
        <v>78</v>
      </c>
      <c r="AW130" s="13" t="s">
        <v>33</v>
      </c>
      <c r="AX130" s="13" t="s">
        <v>71</v>
      </c>
      <c r="AY130" s="209" t="s">
        <v>180</v>
      </c>
    </row>
    <row r="131" spans="1:65" s="2" customFormat="1" ht="24.2" customHeight="1">
      <c r="A131" s="36"/>
      <c r="B131" s="37"/>
      <c r="C131" s="180" t="s">
        <v>269</v>
      </c>
      <c r="D131" s="180" t="s">
        <v>182</v>
      </c>
      <c r="E131" s="181" t="s">
        <v>1684</v>
      </c>
      <c r="F131" s="182" t="s">
        <v>2377</v>
      </c>
      <c r="G131" s="183" t="s">
        <v>1631</v>
      </c>
      <c r="H131" s="184">
        <v>1</v>
      </c>
      <c r="I131" s="185"/>
      <c r="J131" s="186">
        <f>ROUND(I131*H131,2)</f>
        <v>0</v>
      </c>
      <c r="K131" s="182" t="s">
        <v>304</v>
      </c>
      <c r="L131" s="41"/>
      <c r="M131" s="187" t="s">
        <v>19</v>
      </c>
      <c r="N131" s="188" t="s">
        <v>42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187</v>
      </c>
      <c r="AT131" s="191" t="s">
        <v>182</v>
      </c>
      <c r="AU131" s="191" t="s">
        <v>78</v>
      </c>
      <c r="AY131" s="19" t="s">
        <v>180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78</v>
      </c>
      <c r="BK131" s="192">
        <f>ROUND(I131*H131,2)</f>
        <v>0</v>
      </c>
      <c r="BL131" s="19" t="s">
        <v>187</v>
      </c>
      <c r="BM131" s="191" t="s">
        <v>2378</v>
      </c>
    </row>
    <row r="132" spans="1:65" s="2" customFormat="1" ht="11.25">
      <c r="A132" s="36"/>
      <c r="B132" s="37"/>
      <c r="C132" s="38"/>
      <c r="D132" s="193" t="s">
        <v>189</v>
      </c>
      <c r="E132" s="38"/>
      <c r="F132" s="194" t="s">
        <v>2379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189</v>
      </c>
      <c r="AU132" s="19" t="s">
        <v>78</v>
      </c>
    </row>
    <row r="133" spans="1:65" s="2" customFormat="1" ht="33" customHeight="1">
      <c r="A133" s="36"/>
      <c r="B133" s="37"/>
      <c r="C133" s="180" t="s">
        <v>278</v>
      </c>
      <c r="D133" s="180" t="s">
        <v>182</v>
      </c>
      <c r="E133" s="181" t="s">
        <v>1687</v>
      </c>
      <c r="F133" s="182" t="s">
        <v>1688</v>
      </c>
      <c r="G133" s="183" t="s">
        <v>1631</v>
      </c>
      <c r="H133" s="184">
        <v>1</v>
      </c>
      <c r="I133" s="185"/>
      <c r="J133" s="186">
        <f>ROUND(I133*H133,2)</f>
        <v>0</v>
      </c>
      <c r="K133" s="182" t="s">
        <v>304</v>
      </c>
      <c r="L133" s="41"/>
      <c r="M133" s="187" t="s">
        <v>19</v>
      </c>
      <c r="N133" s="188" t="s">
        <v>42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187</v>
      </c>
      <c r="AT133" s="191" t="s">
        <v>182</v>
      </c>
      <c r="AU133" s="191" t="s">
        <v>78</v>
      </c>
      <c r="AY133" s="19" t="s">
        <v>180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78</v>
      </c>
      <c r="BK133" s="192">
        <f>ROUND(I133*H133,2)</f>
        <v>0</v>
      </c>
      <c r="BL133" s="19" t="s">
        <v>187</v>
      </c>
      <c r="BM133" s="191" t="s">
        <v>2380</v>
      </c>
    </row>
    <row r="134" spans="1:65" s="2" customFormat="1" ht="19.5">
      <c r="A134" s="36"/>
      <c r="B134" s="37"/>
      <c r="C134" s="38"/>
      <c r="D134" s="193" t="s">
        <v>189</v>
      </c>
      <c r="E134" s="38"/>
      <c r="F134" s="194" t="s">
        <v>1688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189</v>
      </c>
      <c r="AU134" s="19" t="s">
        <v>78</v>
      </c>
    </row>
    <row r="135" spans="1:65" s="12" customFormat="1" ht="22.9" customHeight="1">
      <c r="B135" s="164"/>
      <c r="C135" s="165"/>
      <c r="D135" s="166" t="s">
        <v>70</v>
      </c>
      <c r="E135" s="178" t="s">
        <v>1690</v>
      </c>
      <c r="F135" s="178" t="s">
        <v>1691</v>
      </c>
      <c r="G135" s="165"/>
      <c r="H135" s="165"/>
      <c r="I135" s="168"/>
      <c r="J135" s="179">
        <f>BK135</f>
        <v>0</v>
      </c>
      <c r="K135" s="165"/>
      <c r="L135" s="170"/>
      <c r="M135" s="171"/>
      <c r="N135" s="172"/>
      <c r="O135" s="172"/>
      <c r="P135" s="173">
        <f>SUM(P136:P145)</f>
        <v>0</v>
      </c>
      <c r="Q135" s="172"/>
      <c r="R135" s="173">
        <f>SUM(R136:R145)</f>
        <v>0</v>
      </c>
      <c r="S135" s="172"/>
      <c r="T135" s="174">
        <f>SUM(T136:T145)</f>
        <v>0</v>
      </c>
      <c r="AR135" s="175" t="s">
        <v>217</v>
      </c>
      <c r="AT135" s="176" t="s">
        <v>70</v>
      </c>
      <c r="AU135" s="176" t="s">
        <v>78</v>
      </c>
      <c r="AY135" s="175" t="s">
        <v>180</v>
      </c>
      <c r="BK135" s="177">
        <f>SUM(BK136:BK145)</f>
        <v>0</v>
      </c>
    </row>
    <row r="136" spans="1:65" s="2" customFormat="1" ht="24.2" customHeight="1">
      <c r="A136" s="36"/>
      <c r="B136" s="37"/>
      <c r="C136" s="180" t="s">
        <v>290</v>
      </c>
      <c r="D136" s="180" t="s">
        <v>182</v>
      </c>
      <c r="E136" s="181" t="s">
        <v>1692</v>
      </c>
      <c r="F136" s="182" t="s">
        <v>2381</v>
      </c>
      <c r="G136" s="183" t="s">
        <v>206</v>
      </c>
      <c r="H136" s="184">
        <v>1</v>
      </c>
      <c r="I136" s="185"/>
      <c r="J136" s="186">
        <f>ROUND(I136*H136,2)</f>
        <v>0</v>
      </c>
      <c r="K136" s="182" t="s">
        <v>304</v>
      </c>
      <c r="L136" s="41"/>
      <c r="M136" s="187" t="s">
        <v>19</v>
      </c>
      <c r="N136" s="188" t="s">
        <v>42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1644</v>
      </c>
      <c r="AT136" s="191" t="s">
        <v>182</v>
      </c>
      <c r="AU136" s="191" t="s">
        <v>80</v>
      </c>
      <c r="AY136" s="19" t="s">
        <v>180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78</v>
      </c>
      <c r="BK136" s="192">
        <f>ROUND(I136*H136,2)</f>
        <v>0</v>
      </c>
      <c r="BL136" s="19" t="s">
        <v>1644</v>
      </c>
      <c r="BM136" s="191" t="s">
        <v>2382</v>
      </c>
    </row>
    <row r="137" spans="1:65" s="2" customFormat="1" ht="11.25">
      <c r="A137" s="36"/>
      <c r="B137" s="37"/>
      <c r="C137" s="38"/>
      <c r="D137" s="193" t="s">
        <v>189</v>
      </c>
      <c r="E137" s="38"/>
      <c r="F137" s="194" t="s">
        <v>2381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189</v>
      </c>
      <c r="AU137" s="19" t="s">
        <v>80</v>
      </c>
    </row>
    <row r="138" spans="1:65" s="14" customFormat="1" ht="22.5">
      <c r="B138" s="210"/>
      <c r="C138" s="211"/>
      <c r="D138" s="193" t="s">
        <v>193</v>
      </c>
      <c r="E138" s="212" t="s">
        <v>19</v>
      </c>
      <c r="F138" s="213" t="s">
        <v>1695</v>
      </c>
      <c r="G138" s="211"/>
      <c r="H138" s="214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193</v>
      </c>
      <c r="AU138" s="220" t="s">
        <v>80</v>
      </c>
      <c r="AV138" s="14" t="s">
        <v>80</v>
      </c>
      <c r="AW138" s="14" t="s">
        <v>33</v>
      </c>
      <c r="AX138" s="14" t="s">
        <v>78</v>
      </c>
      <c r="AY138" s="220" t="s">
        <v>180</v>
      </c>
    </row>
    <row r="139" spans="1:65" s="2" customFormat="1" ht="16.5" customHeight="1">
      <c r="A139" s="36"/>
      <c r="B139" s="37"/>
      <c r="C139" s="180" t="s">
        <v>300</v>
      </c>
      <c r="D139" s="180" t="s">
        <v>182</v>
      </c>
      <c r="E139" s="181" t="s">
        <v>1696</v>
      </c>
      <c r="F139" s="182" t="s">
        <v>1697</v>
      </c>
      <c r="G139" s="183" t="s">
        <v>1698</v>
      </c>
      <c r="H139" s="184">
        <v>3</v>
      </c>
      <c r="I139" s="185"/>
      <c r="J139" s="186">
        <f>ROUND(I139*H139,2)</f>
        <v>0</v>
      </c>
      <c r="K139" s="182" t="s">
        <v>304</v>
      </c>
      <c r="L139" s="41"/>
      <c r="M139" s="187" t="s">
        <v>19</v>
      </c>
      <c r="N139" s="188" t="s">
        <v>42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1644</v>
      </c>
      <c r="AT139" s="191" t="s">
        <v>182</v>
      </c>
      <c r="AU139" s="191" t="s">
        <v>80</v>
      </c>
      <c r="AY139" s="19" t="s">
        <v>180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78</v>
      </c>
      <c r="BK139" s="192">
        <f>ROUND(I139*H139,2)</f>
        <v>0</v>
      </c>
      <c r="BL139" s="19" t="s">
        <v>1644</v>
      </c>
      <c r="BM139" s="191" t="s">
        <v>2383</v>
      </c>
    </row>
    <row r="140" spans="1:65" s="2" customFormat="1" ht="11.25">
      <c r="A140" s="36"/>
      <c r="B140" s="37"/>
      <c r="C140" s="38"/>
      <c r="D140" s="193" t="s">
        <v>189</v>
      </c>
      <c r="E140" s="38"/>
      <c r="F140" s="194" t="s">
        <v>1697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189</v>
      </c>
      <c r="AU140" s="19" t="s">
        <v>80</v>
      </c>
    </row>
    <row r="141" spans="1:65" s="13" customFormat="1" ht="22.5">
      <c r="B141" s="200"/>
      <c r="C141" s="201"/>
      <c r="D141" s="193" t="s">
        <v>193</v>
      </c>
      <c r="E141" s="202" t="s">
        <v>19</v>
      </c>
      <c r="F141" s="203" t="s">
        <v>1700</v>
      </c>
      <c r="G141" s="201"/>
      <c r="H141" s="202" t="s">
        <v>19</v>
      </c>
      <c r="I141" s="204"/>
      <c r="J141" s="201"/>
      <c r="K141" s="201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193</v>
      </c>
      <c r="AU141" s="209" t="s">
        <v>80</v>
      </c>
      <c r="AV141" s="13" t="s">
        <v>78</v>
      </c>
      <c r="AW141" s="13" t="s">
        <v>33</v>
      </c>
      <c r="AX141" s="13" t="s">
        <v>71</v>
      </c>
      <c r="AY141" s="209" t="s">
        <v>180</v>
      </c>
    </row>
    <row r="142" spans="1:65" s="13" customFormat="1" ht="11.25">
      <c r="B142" s="200"/>
      <c r="C142" s="201"/>
      <c r="D142" s="193" t="s">
        <v>193</v>
      </c>
      <c r="E142" s="202" t="s">
        <v>19</v>
      </c>
      <c r="F142" s="203" t="s">
        <v>2384</v>
      </c>
      <c r="G142" s="201"/>
      <c r="H142" s="202" t="s">
        <v>19</v>
      </c>
      <c r="I142" s="204"/>
      <c r="J142" s="201"/>
      <c r="K142" s="201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193</v>
      </c>
      <c r="AU142" s="209" t="s">
        <v>80</v>
      </c>
      <c r="AV142" s="13" t="s">
        <v>78</v>
      </c>
      <c r="AW142" s="13" t="s">
        <v>33</v>
      </c>
      <c r="AX142" s="13" t="s">
        <v>71</v>
      </c>
      <c r="AY142" s="209" t="s">
        <v>180</v>
      </c>
    </row>
    <row r="143" spans="1:65" s="14" customFormat="1" ht="11.25">
      <c r="B143" s="210"/>
      <c r="C143" s="211"/>
      <c r="D143" s="193" t="s">
        <v>193</v>
      </c>
      <c r="E143" s="212" t="s">
        <v>19</v>
      </c>
      <c r="F143" s="213" t="s">
        <v>2385</v>
      </c>
      <c r="G143" s="211"/>
      <c r="H143" s="214">
        <v>2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193</v>
      </c>
      <c r="AU143" s="220" t="s">
        <v>80</v>
      </c>
      <c r="AV143" s="14" t="s">
        <v>80</v>
      </c>
      <c r="AW143" s="14" t="s">
        <v>33</v>
      </c>
      <c r="AX143" s="14" t="s">
        <v>71</v>
      </c>
      <c r="AY143" s="220" t="s">
        <v>180</v>
      </c>
    </row>
    <row r="144" spans="1:65" s="14" customFormat="1" ht="11.25">
      <c r="B144" s="210"/>
      <c r="C144" s="211"/>
      <c r="D144" s="193" t="s">
        <v>193</v>
      </c>
      <c r="E144" s="212" t="s">
        <v>19</v>
      </c>
      <c r="F144" s="213" t="s">
        <v>2386</v>
      </c>
      <c r="G144" s="211"/>
      <c r="H144" s="214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193</v>
      </c>
      <c r="AU144" s="220" t="s">
        <v>80</v>
      </c>
      <c r="AV144" s="14" t="s">
        <v>80</v>
      </c>
      <c r="AW144" s="14" t="s">
        <v>33</v>
      </c>
      <c r="AX144" s="14" t="s">
        <v>71</v>
      </c>
      <c r="AY144" s="220" t="s">
        <v>180</v>
      </c>
    </row>
    <row r="145" spans="1:51" s="15" customFormat="1" ht="11.25">
      <c r="B145" s="221"/>
      <c r="C145" s="222"/>
      <c r="D145" s="193" t="s">
        <v>193</v>
      </c>
      <c r="E145" s="223" t="s">
        <v>19</v>
      </c>
      <c r="F145" s="224" t="s">
        <v>238</v>
      </c>
      <c r="G145" s="222"/>
      <c r="H145" s="225">
        <v>3</v>
      </c>
      <c r="I145" s="226"/>
      <c r="J145" s="222"/>
      <c r="K145" s="222"/>
      <c r="L145" s="227"/>
      <c r="M145" s="257"/>
      <c r="N145" s="258"/>
      <c r="O145" s="258"/>
      <c r="P145" s="258"/>
      <c r="Q145" s="258"/>
      <c r="R145" s="258"/>
      <c r="S145" s="258"/>
      <c r="T145" s="259"/>
      <c r="AT145" s="231" t="s">
        <v>193</v>
      </c>
      <c r="AU145" s="231" t="s">
        <v>80</v>
      </c>
      <c r="AV145" s="15" t="s">
        <v>187</v>
      </c>
      <c r="AW145" s="15" t="s">
        <v>33</v>
      </c>
      <c r="AX145" s="15" t="s">
        <v>78</v>
      </c>
      <c r="AY145" s="231" t="s">
        <v>180</v>
      </c>
    </row>
    <row r="146" spans="1:51" s="2" customFormat="1" ht="6.95" customHeight="1">
      <c r="A146" s="36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41"/>
      <c r="M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</sheetData>
  <sheetProtection algorithmName="SHA-512" hashValue="c/GGHYFX9GbAOwvez1jSSWJS65aUeiFNSDzFRSGsKOHSf1ZWXP16D0yoweT4Gqt7X6S6NRMbOTYfqNExICsnhA==" saltValue="230b/xAZhRnIv+TNRGffn81ebPNueFqFTQgjiuCzN/tXEHRdxRV4awGfKI123NcXKFaN4C7dsO/hL7GX917ZOQ==" spinCount="100000" sheet="1" objects="1" scenarios="1" formatColumns="0" formatRows="0" autoFilter="0"/>
  <autoFilter ref="C87:K14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124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s="1" customFormat="1" ht="12" customHeight="1">
      <c r="B8" s="22"/>
      <c r="D8" s="114" t="s">
        <v>129</v>
      </c>
      <c r="L8" s="22"/>
    </row>
    <row r="9" spans="1:46" s="2" customFormat="1" ht="16.5" customHeight="1">
      <c r="A9" s="36"/>
      <c r="B9" s="41"/>
      <c r="C9" s="36"/>
      <c r="D9" s="36"/>
      <c r="E9" s="386" t="s">
        <v>2387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131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2388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133</v>
      </c>
      <c r="G14" s="36"/>
      <c r="H14" s="36"/>
      <c r="I14" s="114" t="s">
        <v>23</v>
      </c>
      <c r="J14" s="116" t="str">
        <f>'Rekapitulace stavby'!AN8</f>
        <v>7. 6. 2022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SNO V Opavě p.o.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>Ateliér EMMET s.r.o.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>Ateliér EMMET s.r.o.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ROUND(J97,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ROUND((SUM(BE97:BE235)),  2)</f>
        <v>0</v>
      </c>
      <c r="G35" s="36"/>
      <c r="H35" s="36"/>
      <c r="I35" s="126">
        <v>0.21</v>
      </c>
      <c r="J35" s="125">
        <f>ROUND(((SUM(BE97:BE235))*I35),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ROUND((SUM(BF97:BF235)),  2)</f>
        <v>0</v>
      </c>
      <c r="G36" s="36"/>
      <c r="H36" s="36"/>
      <c r="I36" s="126">
        <v>0.15</v>
      </c>
      <c r="J36" s="125">
        <f>ROUND(((SUM(BF97:BF235))*I36),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ROUND((SUM(BG97:BG235)),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ROUND((SUM(BH97:BH235)),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ROUND((SUM(BI97:BI235)),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134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Slezká nemocnice v Opavě p.o.- stavební úpravy pavilonu M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2387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131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ST - Stavební část pro potřeby VZT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7. 6. 2022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SNO V Opavě p.o.</v>
      </c>
      <c r="G58" s="38"/>
      <c r="H58" s="38"/>
      <c r="I58" s="31" t="s">
        <v>31</v>
      </c>
      <c r="J58" s="34" t="str">
        <f>E23</f>
        <v>Ateliér EMMET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>Ateliér EMMET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135</v>
      </c>
      <c r="D61" s="139"/>
      <c r="E61" s="139"/>
      <c r="F61" s="139"/>
      <c r="G61" s="139"/>
      <c r="H61" s="139"/>
      <c r="I61" s="139"/>
      <c r="J61" s="140" t="s">
        <v>136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J97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137</v>
      </c>
    </row>
    <row r="64" spans="1:47" s="9" customFormat="1" ht="24.95" customHeight="1">
      <c r="B64" s="142"/>
      <c r="C64" s="143"/>
      <c r="D64" s="144" t="s">
        <v>138</v>
      </c>
      <c r="E64" s="145"/>
      <c r="F64" s="145"/>
      <c r="G64" s="145"/>
      <c r="H64" s="145"/>
      <c r="I64" s="145"/>
      <c r="J64" s="146">
        <f>J98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144</v>
      </c>
      <c r="E65" s="150"/>
      <c r="F65" s="150"/>
      <c r="G65" s="150"/>
      <c r="H65" s="150"/>
      <c r="I65" s="150"/>
      <c r="J65" s="151">
        <f>J99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146</v>
      </c>
      <c r="E66" s="150"/>
      <c r="F66" s="150"/>
      <c r="G66" s="150"/>
      <c r="H66" s="150"/>
      <c r="I66" s="150"/>
      <c r="J66" s="151">
        <f>J127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147</v>
      </c>
      <c r="E67" s="150"/>
      <c r="F67" s="150"/>
      <c r="G67" s="150"/>
      <c r="H67" s="150"/>
      <c r="I67" s="150"/>
      <c r="J67" s="151">
        <f>J132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148</v>
      </c>
      <c r="E68" s="150"/>
      <c r="F68" s="150"/>
      <c r="G68" s="150"/>
      <c r="H68" s="150"/>
      <c r="I68" s="150"/>
      <c r="J68" s="151">
        <f>J138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150</v>
      </c>
      <c r="E69" s="150"/>
      <c r="F69" s="150"/>
      <c r="G69" s="150"/>
      <c r="H69" s="150"/>
      <c r="I69" s="150"/>
      <c r="J69" s="151">
        <f>J151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151</v>
      </c>
      <c r="E70" s="150"/>
      <c r="F70" s="150"/>
      <c r="G70" s="150"/>
      <c r="H70" s="150"/>
      <c r="I70" s="150"/>
      <c r="J70" s="151">
        <f>J166</f>
        <v>0</v>
      </c>
      <c r="K70" s="99"/>
      <c r="L70" s="152"/>
    </row>
    <row r="71" spans="1:31" s="9" customFormat="1" ht="24.95" customHeight="1">
      <c r="B71" s="142"/>
      <c r="C71" s="143"/>
      <c r="D71" s="144" t="s">
        <v>152</v>
      </c>
      <c r="E71" s="145"/>
      <c r="F71" s="145"/>
      <c r="G71" s="145"/>
      <c r="H71" s="145"/>
      <c r="I71" s="145"/>
      <c r="J71" s="146">
        <f>J170</f>
        <v>0</v>
      </c>
      <c r="K71" s="143"/>
      <c r="L71" s="147"/>
    </row>
    <row r="72" spans="1:31" s="10" customFormat="1" ht="19.899999999999999" customHeight="1">
      <c r="B72" s="148"/>
      <c r="C72" s="99"/>
      <c r="D72" s="149" t="s">
        <v>156</v>
      </c>
      <c r="E72" s="150"/>
      <c r="F72" s="150"/>
      <c r="G72" s="150"/>
      <c r="H72" s="150"/>
      <c r="I72" s="150"/>
      <c r="J72" s="151">
        <f>J171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163</v>
      </c>
      <c r="E73" s="150"/>
      <c r="F73" s="150"/>
      <c r="G73" s="150"/>
      <c r="H73" s="150"/>
      <c r="I73" s="150"/>
      <c r="J73" s="151">
        <f>J184</f>
        <v>0</v>
      </c>
      <c r="K73" s="99"/>
      <c r="L73" s="152"/>
    </row>
    <row r="74" spans="1:31" s="9" customFormat="1" ht="24.95" customHeight="1">
      <c r="B74" s="142"/>
      <c r="C74" s="143"/>
      <c r="D74" s="144" t="s">
        <v>1622</v>
      </c>
      <c r="E74" s="145"/>
      <c r="F74" s="145"/>
      <c r="G74" s="145"/>
      <c r="H74" s="145"/>
      <c r="I74" s="145"/>
      <c r="J74" s="146">
        <f>J231</f>
        <v>0</v>
      </c>
      <c r="K74" s="143"/>
      <c r="L74" s="147"/>
    </row>
    <row r="75" spans="1:31" s="10" customFormat="1" ht="19.899999999999999" customHeight="1">
      <c r="B75" s="148"/>
      <c r="C75" s="99"/>
      <c r="D75" s="149" t="s">
        <v>1623</v>
      </c>
      <c r="E75" s="150"/>
      <c r="F75" s="150"/>
      <c r="G75" s="150"/>
      <c r="H75" s="150"/>
      <c r="I75" s="150"/>
      <c r="J75" s="151">
        <f>J232</f>
        <v>0</v>
      </c>
      <c r="K75" s="99"/>
      <c r="L75" s="152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5" t="s">
        <v>165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93" t="str">
        <f>E7</f>
        <v>Slezká nemocnice v Opavě p.o.- stavební úpravy pavilonu M</v>
      </c>
      <c r="F85" s="394"/>
      <c r="G85" s="394"/>
      <c r="H85" s="394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3"/>
      <c r="C86" s="31" t="s">
        <v>129</v>
      </c>
      <c r="D86" s="24"/>
      <c r="E86" s="24"/>
      <c r="F86" s="24"/>
      <c r="G86" s="24"/>
      <c r="H86" s="24"/>
      <c r="I86" s="24"/>
      <c r="J86" s="24"/>
      <c r="K86" s="24"/>
      <c r="L86" s="22"/>
    </row>
    <row r="87" spans="1:31" s="2" customFormat="1" ht="16.5" customHeight="1">
      <c r="A87" s="36"/>
      <c r="B87" s="37"/>
      <c r="C87" s="38"/>
      <c r="D87" s="38"/>
      <c r="E87" s="393" t="s">
        <v>2387</v>
      </c>
      <c r="F87" s="395"/>
      <c r="G87" s="395"/>
      <c r="H87" s="395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131</v>
      </c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46" t="str">
        <f>E11</f>
        <v>ST - Stavební část pro potřeby VZT</v>
      </c>
      <c r="F89" s="395"/>
      <c r="G89" s="395"/>
      <c r="H89" s="395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F14</f>
        <v xml:space="preserve"> </v>
      </c>
      <c r="G91" s="38"/>
      <c r="H91" s="38"/>
      <c r="I91" s="31" t="s">
        <v>23</v>
      </c>
      <c r="J91" s="61" t="str">
        <f>IF(J14="","",J14)</f>
        <v>7. 6. 2022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1" t="s">
        <v>25</v>
      </c>
      <c r="D93" s="38"/>
      <c r="E93" s="38"/>
      <c r="F93" s="29" t="str">
        <f>E17</f>
        <v>SNO V Opavě p.o.</v>
      </c>
      <c r="G93" s="38"/>
      <c r="H93" s="38"/>
      <c r="I93" s="31" t="s">
        <v>31</v>
      </c>
      <c r="J93" s="34" t="str">
        <f>E23</f>
        <v>Ateliér EMMET s.r.o.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29</v>
      </c>
      <c r="D94" s="38"/>
      <c r="E94" s="38"/>
      <c r="F94" s="29" t="str">
        <f>IF(E20="","",E20)</f>
        <v>Vyplň údaj</v>
      </c>
      <c r="G94" s="38"/>
      <c r="H94" s="38"/>
      <c r="I94" s="31" t="s">
        <v>34</v>
      </c>
      <c r="J94" s="34" t="str">
        <f>E26</f>
        <v>Ateliér EMMET s.r.o.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3"/>
      <c r="B96" s="154"/>
      <c r="C96" s="155" t="s">
        <v>166</v>
      </c>
      <c r="D96" s="156" t="s">
        <v>56</v>
      </c>
      <c r="E96" s="156" t="s">
        <v>52</v>
      </c>
      <c r="F96" s="156" t="s">
        <v>53</v>
      </c>
      <c r="G96" s="156" t="s">
        <v>167</v>
      </c>
      <c r="H96" s="156" t="s">
        <v>168</v>
      </c>
      <c r="I96" s="156" t="s">
        <v>169</v>
      </c>
      <c r="J96" s="156" t="s">
        <v>136</v>
      </c>
      <c r="K96" s="157" t="s">
        <v>170</v>
      </c>
      <c r="L96" s="158"/>
      <c r="M96" s="70" t="s">
        <v>19</v>
      </c>
      <c r="N96" s="71" t="s">
        <v>41</v>
      </c>
      <c r="O96" s="71" t="s">
        <v>171</v>
      </c>
      <c r="P96" s="71" t="s">
        <v>172</v>
      </c>
      <c r="Q96" s="71" t="s">
        <v>173</v>
      </c>
      <c r="R96" s="71" t="s">
        <v>174</v>
      </c>
      <c r="S96" s="71" t="s">
        <v>175</v>
      </c>
      <c r="T96" s="72" t="s">
        <v>176</v>
      </c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</row>
    <row r="97" spans="1:65" s="2" customFormat="1" ht="22.9" customHeight="1">
      <c r="A97" s="36"/>
      <c r="B97" s="37"/>
      <c r="C97" s="77" t="s">
        <v>177</v>
      </c>
      <c r="D97" s="38"/>
      <c r="E97" s="38"/>
      <c r="F97" s="38"/>
      <c r="G97" s="38"/>
      <c r="H97" s="38"/>
      <c r="I97" s="38"/>
      <c r="J97" s="159">
        <f>BK97</f>
        <v>0</v>
      </c>
      <c r="K97" s="38"/>
      <c r="L97" s="41"/>
      <c r="M97" s="73"/>
      <c r="N97" s="160"/>
      <c r="O97" s="74"/>
      <c r="P97" s="161">
        <f>P98+P170+P231</f>
        <v>0</v>
      </c>
      <c r="Q97" s="74"/>
      <c r="R97" s="161">
        <f>R98+R170+R231</f>
        <v>3.9476594999999994</v>
      </c>
      <c r="S97" s="74"/>
      <c r="T97" s="162">
        <f>T98+T170+T231</f>
        <v>2.7960665000000002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70</v>
      </c>
      <c r="AU97" s="19" t="s">
        <v>137</v>
      </c>
      <c r="BK97" s="163">
        <f>BK98+BK170+BK231</f>
        <v>0</v>
      </c>
    </row>
    <row r="98" spans="1:65" s="12" customFormat="1" ht="25.9" customHeight="1">
      <c r="B98" s="164"/>
      <c r="C98" s="165"/>
      <c r="D98" s="166" t="s">
        <v>70</v>
      </c>
      <c r="E98" s="167" t="s">
        <v>178</v>
      </c>
      <c r="F98" s="167" t="s">
        <v>179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P99+P127+P132+P138+P151+P166</f>
        <v>0</v>
      </c>
      <c r="Q98" s="172"/>
      <c r="R98" s="173">
        <f>R99+R127+R132+R138+R151+R166</f>
        <v>3.3731309999999994</v>
      </c>
      <c r="S98" s="172"/>
      <c r="T98" s="174">
        <f>T99+T127+T132+T138+T151+T166</f>
        <v>2.75448</v>
      </c>
      <c r="AR98" s="175" t="s">
        <v>78</v>
      </c>
      <c r="AT98" s="176" t="s">
        <v>70</v>
      </c>
      <c r="AU98" s="176" t="s">
        <v>71</v>
      </c>
      <c r="AY98" s="175" t="s">
        <v>180</v>
      </c>
      <c r="BK98" s="177">
        <f>BK99+BK127+BK132+BK138+BK151+BK166</f>
        <v>0</v>
      </c>
    </row>
    <row r="99" spans="1:65" s="12" customFormat="1" ht="22.9" customHeight="1">
      <c r="B99" s="164"/>
      <c r="C99" s="165"/>
      <c r="D99" s="166" t="s">
        <v>70</v>
      </c>
      <c r="E99" s="178" t="s">
        <v>327</v>
      </c>
      <c r="F99" s="178" t="s">
        <v>328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SUM(P100:P126)</f>
        <v>0</v>
      </c>
      <c r="Q99" s="172"/>
      <c r="R99" s="173">
        <f>SUM(R100:R126)</f>
        <v>3.3599999999999994</v>
      </c>
      <c r="S99" s="172"/>
      <c r="T99" s="174">
        <f>SUM(T100:T126)</f>
        <v>2.73</v>
      </c>
      <c r="AR99" s="175" t="s">
        <v>78</v>
      </c>
      <c r="AT99" s="176" t="s">
        <v>70</v>
      </c>
      <c r="AU99" s="176" t="s">
        <v>78</v>
      </c>
      <c r="AY99" s="175" t="s">
        <v>180</v>
      </c>
      <c r="BK99" s="177">
        <f>SUM(BK100:BK126)</f>
        <v>0</v>
      </c>
    </row>
    <row r="100" spans="1:65" s="2" customFormat="1" ht="24.2" customHeight="1">
      <c r="A100" s="36"/>
      <c r="B100" s="37"/>
      <c r="C100" s="180" t="s">
        <v>78</v>
      </c>
      <c r="D100" s="180" t="s">
        <v>182</v>
      </c>
      <c r="E100" s="181" t="s">
        <v>2389</v>
      </c>
      <c r="F100" s="182" t="s">
        <v>2390</v>
      </c>
      <c r="G100" s="183" t="s">
        <v>206</v>
      </c>
      <c r="H100" s="184">
        <v>1</v>
      </c>
      <c r="I100" s="185"/>
      <c r="J100" s="186">
        <f>ROUND(I100*H100,2)</f>
        <v>0</v>
      </c>
      <c r="K100" s="182" t="s">
        <v>186</v>
      </c>
      <c r="L100" s="41"/>
      <c r="M100" s="187" t="s">
        <v>19</v>
      </c>
      <c r="N100" s="188" t="s">
        <v>42</v>
      </c>
      <c r="O100" s="66"/>
      <c r="P100" s="189">
        <f>O100*H100</f>
        <v>0</v>
      </c>
      <c r="Q100" s="189">
        <v>1.0200000000000001E-2</v>
      </c>
      <c r="R100" s="189">
        <f>Q100*H100</f>
        <v>1.0200000000000001E-2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187</v>
      </c>
      <c r="AT100" s="191" t="s">
        <v>182</v>
      </c>
      <c r="AU100" s="191" t="s">
        <v>80</v>
      </c>
      <c r="AY100" s="19" t="s">
        <v>180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78</v>
      </c>
      <c r="BK100" s="192">
        <f>ROUND(I100*H100,2)</f>
        <v>0</v>
      </c>
      <c r="BL100" s="19" t="s">
        <v>187</v>
      </c>
      <c r="BM100" s="191" t="s">
        <v>2391</v>
      </c>
    </row>
    <row r="101" spans="1:65" s="2" customFormat="1" ht="19.5">
      <c r="A101" s="36"/>
      <c r="B101" s="37"/>
      <c r="C101" s="38"/>
      <c r="D101" s="193" t="s">
        <v>189</v>
      </c>
      <c r="E101" s="38"/>
      <c r="F101" s="194" t="s">
        <v>2392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189</v>
      </c>
      <c r="AU101" s="19" t="s">
        <v>80</v>
      </c>
    </row>
    <row r="102" spans="1:65" s="2" customFormat="1" ht="11.25">
      <c r="A102" s="36"/>
      <c r="B102" s="37"/>
      <c r="C102" s="38"/>
      <c r="D102" s="198" t="s">
        <v>191</v>
      </c>
      <c r="E102" s="38"/>
      <c r="F102" s="199" t="s">
        <v>2393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191</v>
      </c>
      <c r="AU102" s="19" t="s">
        <v>80</v>
      </c>
    </row>
    <row r="103" spans="1:65" s="14" customFormat="1" ht="11.25">
      <c r="B103" s="210"/>
      <c r="C103" s="211"/>
      <c r="D103" s="193" t="s">
        <v>193</v>
      </c>
      <c r="E103" s="212" t="s">
        <v>19</v>
      </c>
      <c r="F103" s="213" t="s">
        <v>2394</v>
      </c>
      <c r="G103" s="211"/>
      <c r="H103" s="214">
        <v>1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193</v>
      </c>
      <c r="AU103" s="220" t="s">
        <v>80</v>
      </c>
      <c r="AV103" s="14" t="s">
        <v>80</v>
      </c>
      <c r="AW103" s="14" t="s">
        <v>33</v>
      </c>
      <c r="AX103" s="14" t="s">
        <v>78</v>
      </c>
      <c r="AY103" s="220" t="s">
        <v>180</v>
      </c>
    </row>
    <row r="104" spans="1:65" s="2" customFormat="1" ht="24.2" customHeight="1">
      <c r="A104" s="36"/>
      <c r="B104" s="37"/>
      <c r="C104" s="180" t="s">
        <v>80</v>
      </c>
      <c r="D104" s="180" t="s">
        <v>182</v>
      </c>
      <c r="E104" s="181" t="s">
        <v>2395</v>
      </c>
      <c r="F104" s="182" t="s">
        <v>2396</v>
      </c>
      <c r="G104" s="183" t="s">
        <v>230</v>
      </c>
      <c r="H104" s="184">
        <v>32.1</v>
      </c>
      <c r="I104" s="185"/>
      <c r="J104" s="186">
        <f>ROUND(I104*H104,2)</f>
        <v>0</v>
      </c>
      <c r="K104" s="182" t="s">
        <v>186</v>
      </c>
      <c r="L104" s="41"/>
      <c r="M104" s="187" t="s">
        <v>19</v>
      </c>
      <c r="N104" s="188" t="s">
        <v>42</v>
      </c>
      <c r="O104" s="66"/>
      <c r="P104" s="189">
        <f>O104*H104</f>
        <v>0</v>
      </c>
      <c r="Q104" s="189">
        <v>5.1000000000000004E-3</v>
      </c>
      <c r="R104" s="189">
        <f>Q104*H104</f>
        <v>0.16371000000000002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187</v>
      </c>
      <c r="AT104" s="191" t="s">
        <v>182</v>
      </c>
      <c r="AU104" s="191" t="s">
        <v>80</v>
      </c>
      <c r="AY104" s="19" t="s">
        <v>180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78</v>
      </c>
      <c r="BK104" s="192">
        <f>ROUND(I104*H104,2)</f>
        <v>0</v>
      </c>
      <c r="BL104" s="19" t="s">
        <v>187</v>
      </c>
      <c r="BM104" s="191" t="s">
        <v>2397</v>
      </c>
    </row>
    <row r="105" spans="1:65" s="2" customFormat="1" ht="19.5">
      <c r="A105" s="36"/>
      <c r="B105" s="37"/>
      <c r="C105" s="38"/>
      <c r="D105" s="193" t="s">
        <v>189</v>
      </c>
      <c r="E105" s="38"/>
      <c r="F105" s="194" t="s">
        <v>2398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189</v>
      </c>
      <c r="AU105" s="19" t="s">
        <v>80</v>
      </c>
    </row>
    <row r="106" spans="1:65" s="2" customFormat="1" ht="11.25">
      <c r="A106" s="36"/>
      <c r="B106" s="37"/>
      <c r="C106" s="38"/>
      <c r="D106" s="198" t="s">
        <v>191</v>
      </c>
      <c r="E106" s="38"/>
      <c r="F106" s="199" t="s">
        <v>2399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191</v>
      </c>
      <c r="AU106" s="19" t="s">
        <v>80</v>
      </c>
    </row>
    <row r="107" spans="1:65" s="14" customFormat="1" ht="11.25">
      <c r="B107" s="210"/>
      <c r="C107" s="211"/>
      <c r="D107" s="193" t="s">
        <v>193</v>
      </c>
      <c r="E107" s="212" t="s">
        <v>19</v>
      </c>
      <c r="F107" s="213" t="s">
        <v>2400</v>
      </c>
      <c r="G107" s="211"/>
      <c r="H107" s="214">
        <v>32.1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193</v>
      </c>
      <c r="AU107" s="220" t="s">
        <v>80</v>
      </c>
      <c r="AV107" s="14" t="s">
        <v>80</v>
      </c>
      <c r="AW107" s="14" t="s">
        <v>33</v>
      </c>
      <c r="AX107" s="14" t="s">
        <v>78</v>
      </c>
      <c r="AY107" s="220" t="s">
        <v>180</v>
      </c>
    </row>
    <row r="108" spans="1:65" s="2" customFormat="1" ht="24.2" customHeight="1">
      <c r="A108" s="36"/>
      <c r="B108" s="37"/>
      <c r="C108" s="180" t="s">
        <v>91</v>
      </c>
      <c r="D108" s="180" t="s">
        <v>182</v>
      </c>
      <c r="E108" s="181" t="s">
        <v>2401</v>
      </c>
      <c r="F108" s="182" t="s">
        <v>2402</v>
      </c>
      <c r="G108" s="183" t="s">
        <v>206</v>
      </c>
      <c r="H108" s="184">
        <v>8</v>
      </c>
      <c r="I108" s="185"/>
      <c r="J108" s="186">
        <f>ROUND(I108*H108,2)</f>
        <v>0</v>
      </c>
      <c r="K108" s="182" t="s">
        <v>186</v>
      </c>
      <c r="L108" s="41"/>
      <c r="M108" s="187" t="s">
        <v>19</v>
      </c>
      <c r="N108" s="188" t="s">
        <v>42</v>
      </c>
      <c r="O108" s="66"/>
      <c r="P108" s="189">
        <f>O108*H108</f>
        <v>0</v>
      </c>
      <c r="Q108" s="189">
        <v>3.7599999999999999E-3</v>
      </c>
      <c r="R108" s="189">
        <f>Q108*H108</f>
        <v>3.0079999999999999E-2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187</v>
      </c>
      <c r="AT108" s="191" t="s">
        <v>182</v>
      </c>
      <c r="AU108" s="191" t="s">
        <v>80</v>
      </c>
      <c r="AY108" s="19" t="s">
        <v>180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78</v>
      </c>
      <c r="BK108" s="192">
        <f>ROUND(I108*H108,2)</f>
        <v>0</v>
      </c>
      <c r="BL108" s="19" t="s">
        <v>187</v>
      </c>
      <c r="BM108" s="191" t="s">
        <v>2403</v>
      </c>
    </row>
    <row r="109" spans="1:65" s="2" customFormat="1" ht="19.5">
      <c r="A109" s="36"/>
      <c r="B109" s="37"/>
      <c r="C109" s="38"/>
      <c r="D109" s="193" t="s">
        <v>189</v>
      </c>
      <c r="E109" s="38"/>
      <c r="F109" s="194" t="s">
        <v>2404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189</v>
      </c>
      <c r="AU109" s="19" t="s">
        <v>80</v>
      </c>
    </row>
    <row r="110" spans="1:65" s="2" customFormat="1" ht="11.25">
      <c r="A110" s="36"/>
      <c r="B110" s="37"/>
      <c r="C110" s="38"/>
      <c r="D110" s="198" t="s">
        <v>191</v>
      </c>
      <c r="E110" s="38"/>
      <c r="F110" s="199" t="s">
        <v>2405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191</v>
      </c>
      <c r="AU110" s="19" t="s">
        <v>80</v>
      </c>
    </row>
    <row r="111" spans="1:65" s="14" customFormat="1" ht="11.25">
      <c r="B111" s="210"/>
      <c r="C111" s="211"/>
      <c r="D111" s="193" t="s">
        <v>193</v>
      </c>
      <c r="E111" s="212" t="s">
        <v>19</v>
      </c>
      <c r="F111" s="213" t="s">
        <v>2406</v>
      </c>
      <c r="G111" s="211"/>
      <c r="H111" s="214">
        <v>8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193</v>
      </c>
      <c r="AU111" s="220" t="s">
        <v>80</v>
      </c>
      <c r="AV111" s="14" t="s">
        <v>80</v>
      </c>
      <c r="AW111" s="14" t="s">
        <v>33</v>
      </c>
      <c r="AX111" s="14" t="s">
        <v>78</v>
      </c>
      <c r="AY111" s="220" t="s">
        <v>180</v>
      </c>
    </row>
    <row r="112" spans="1:65" s="2" customFormat="1" ht="24.2" customHeight="1">
      <c r="A112" s="36"/>
      <c r="B112" s="37"/>
      <c r="C112" s="180" t="s">
        <v>187</v>
      </c>
      <c r="D112" s="180" t="s">
        <v>182</v>
      </c>
      <c r="E112" s="181" t="s">
        <v>2407</v>
      </c>
      <c r="F112" s="182" t="s">
        <v>2408</v>
      </c>
      <c r="G112" s="183" t="s">
        <v>230</v>
      </c>
      <c r="H112" s="184">
        <v>102.05</v>
      </c>
      <c r="I112" s="185"/>
      <c r="J112" s="186">
        <f>ROUND(I112*H112,2)</f>
        <v>0</v>
      </c>
      <c r="K112" s="182" t="s">
        <v>186</v>
      </c>
      <c r="L112" s="41"/>
      <c r="M112" s="187" t="s">
        <v>19</v>
      </c>
      <c r="N112" s="188" t="s">
        <v>42</v>
      </c>
      <c r="O112" s="66"/>
      <c r="P112" s="189">
        <f>O112*H112</f>
        <v>0</v>
      </c>
      <c r="Q112" s="189">
        <v>5.1999999999999998E-3</v>
      </c>
      <c r="R112" s="189">
        <f>Q112*H112</f>
        <v>0.53065999999999991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187</v>
      </c>
      <c r="AT112" s="191" t="s">
        <v>182</v>
      </c>
      <c r="AU112" s="191" t="s">
        <v>80</v>
      </c>
      <c r="AY112" s="19" t="s">
        <v>180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78</v>
      </c>
      <c r="BK112" s="192">
        <f>ROUND(I112*H112,2)</f>
        <v>0</v>
      </c>
      <c r="BL112" s="19" t="s">
        <v>187</v>
      </c>
      <c r="BM112" s="191" t="s">
        <v>2409</v>
      </c>
    </row>
    <row r="113" spans="1:65" s="2" customFormat="1" ht="19.5">
      <c r="A113" s="36"/>
      <c r="B113" s="37"/>
      <c r="C113" s="38"/>
      <c r="D113" s="193" t="s">
        <v>189</v>
      </c>
      <c r="E113" s="38"/>
      <c r="F113" s="194" t="s">
        <v>2410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189</v>
      </c>
      <c r="AU113" s="19" t="s">
        <v>80</v>
      </c>
    </row>
    <row r="114" spans="1:65" s="2" customFormat="1" ht="11.25">
      <c r="A114" s="36"/>
      <c r="B114" s="37"/>
      <c r="C114" s="38"/>
      <c r="D114" s="198" t="s">
        <v>191</v>
      </c>
      <c r="E114" s="38"/>
      <c r="F114" s="199" t="s">
        <v>2411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191</v>
      </c>
      <c r="AU114" s="19" t="s">
        <v>80</v>
      </c>
    </row>
    <row r="115" spans="1:65" s="14" customFormat="1" ht="11.25">
      <c r="B115" s="210"/>
      <c r="C115" s="211"/>
      <c r="D115" s="193" t="s">
        <v>193</v>
      </c>
      <c r="E115" s="212" t="s">
        <v>19</v>
      </c>
      <c r="F115" s="213" t="s">
        <v>2412</v>
      </c>
      <c r="G115" s="211"/>
      <c r="H115" s="214">
        <v>102.05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193</v>
      </c>
      <c r="AU115" s="220" t="s">
        <v>80</v>
      </c>
      <c r="AV115" s="14" t="s">
        <v>80</v>
      </c>
      <c r="AW115" s="14" t="s">
        <v>33</v>
      </c>
      <c r="AX115" s="14" t="s">
        <v>78</v>
      </c>
      <c r="AY115" s="220" t="s">
        <v>180</v>
      </c>
    </row>
    <row r="116" spans="1:65" s="2" customFormat="1" ht="24.2" customHeight="1">
      <c r="A116" s="36"/>
      <c r="B116" s="37"/>
      <c r="C116" s="180" t="s">
        <v>217</v>
      </c>
      <c r="D116" s="180" t="s">
        <v>182</v>
      </c>
      <c r="E116" s="181" t="s">
        <v>444</v>
      </c>
      <c r="F116" s="182" t="s">
        <v>445</v>
      </c>
      <c r="G116" s="183" t="s">
        <v>230</v>
      </c>
      <c r="H116" s="184">
        <v>65</v>
      </c>
      <c r="I116" s="185"/>
      <c r="J116" s="186">
        <f>ROUND(I116*H116,2)</f>
        <v>0</v>
      </c>
      <c r="K116" s="182" t="s">
        <v>186</v>
      </c>
      <c r="L116" s="41"/>
      <c r="M116" s="187" t="s">
        <v>19</v>
      </c>
      <c r="N116" s="188" t="s">
        <v>42</v>
      </c>
      <c r="O116" s="66"/>
      <c r="P116" s="189">
        <f>O116*H116</f>
        <v>0</v>
      </c>
      <c r="Q116" s="189">
        <v>2.2000000000000001E-4</v>
      </c>
      <c r="R116" s="189">
        <f>Q116*H116</f>
        <v>1.43E-2</v>
      </c>
      <c r="S116" s="189">
        <v>2E-3</v>
      </c>
      <c r="T116" s="190">
        <f>S116*H116</f>
        <v>0.13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187</v>
      </c>
      <c r="AT116" s="191" t="s">
        <v>182</v>
      </c>
      <c r="AU116" s="191" t="s">
        <v>80</v>
      </c>
      <c r="AY116" s="19" t="s">
        <v>180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78</v>
      </c>
      <c r="BK116" s="192">
        <f>ROUND(I116*H116,2)</f>
        <v>0</v>
      </c>
      <c r="BL116" s="19" t="s">
        <v>187</v>
      </c>
      <c r="BM116" s="191" t="s">
        <v>2413</v>
      </c>
    </row>
    <row r="117" spans="1:65" s="2" customFormat="1" ht="29.25">
      <c r="A117" s="36"/>
      <c r="B117" s="37"/>
      <c r="C117" s="38"/>
      <c r="D117" s="193" t="s">
        <v>189</v>
      </c>
      <c r="E117" s="38"/>
      <c r="F117" s="194" t="s">
        <v>447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189</v>
      </c>
      <c r="AU117" s="19" t="s">
        <v>80</v>
      </c>
    </row>
    <row r="118" spans="1:65" s="2" customFormat="1" ht="11.25">
      <c r="A118" s="36"/>
      <c r="B118" s="37"/>
      <c r="C118" s="38"/>
      <c r="D118" s="198" t="s">
        <v>191</v>
      </c>
      <c r="E118" s="38"/>
      <c r="F118" s="199" t="s">
        <v>448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191</v>
      </c>
      <c r="AU118" s="19" t="s">
        <v>80</v>
      </c>
    </row>
    <row r="119" spans="1:65" s="13" customFormat="1" ht="11.25">
      <c r="B119" s="200"/>
      <c r="C119" s="201"/>
      <c r="D119" s="193" t="s">
        <v>193</v>
      </c>
      <c r="E119" s="202" t="s">
        <v>19</v>
      </c>
      <c r="F119" s="203" t="s">
        <v>2129</v>
      </c>
      <c r="G119" s="201"/>
      <c r="H119" s="202" t="s">
        <v>19</v>
      </c>
      <c r="I119" s="204"/>
      <c r="J119" s="201"/>
      <c r="K119" s="201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193</v>
      </c>
      <c r="AU119" s="209" t="s">
        <v>80</v>
      </c>
      <c r="AV119" s="13" t="s">
        <v>78</v>
      </c>
      <c r="AW119" s="13" t="s">
        <v>33</v>
      </c>
      <c r="AX119" s="13" t="s">
        <v>71</v>
      </c>
      <c r="AY119" s="209" t="s">
        <v>180</v>
      </c>
    </row>
    <row r="120" spans="1:65" s="14" customFormat="1" ht="22.5">
      <c r="B120" s="210"/>
      <c r="C120" s="211"/>
      <c r="D120" s="193" t="s">
        <v>193</v>
      </c>
      <c r="E120" s="212" t="s">
        <v>19</v>
      </c>
      <c r="F120" s="213" t="s">
        <v>2414</v>
      </c>
      <c r="G120" s="211"/>
      <c r="H120" s="214">
        <v>65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193</v>
      </c>
      <c r="AU120" s="220" t="s">
        <v>80</v>
      </c>
      <c r="AV120" s="14" t="s">
        <v>80</v>
      </c>
      <c r="AW120" s="14" t="s">
        <v>33</v>
      </c>
      <c r="AX120" s="14" t="s">
        <v>71</v>
      </c>
      <c r="AY120" s="220" t="s">
        <v>180</v>
      </c>
    </row>
    <row r="121" spans="1:65" s="15" customFormat="1" ht="11.25">
      <c r="B121" s="221"/>
      <c r="C121" s="222"/>
      <c r="D121" s="193" t="s">
        <v>193</v>
      </c>
      <c r="E121" s="223" t="s">
        <v>19</v>
      </c>
      <c r="F121" s="224" t="s">
        <v>238</v>
      </c>
      <c r="G121" s="222"/>
      <c r="H121" s="225">
        <v>65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193</v>
      </c>
      <c r="AU121" s="231" t="s">
        <v>80</v>
      </c>
      <c r="AV121" s="15" t="s">
        <v>187</v>
      </c>
      <c r="AW121" s="15" t="s">
        <v>33</v>
      </c>
      <c r="AX121" s="15" t="s">
        <v>78</v>
      </c>
      <c r="AY121" s="231" t="s">
        <v>180</v>
      </c>
    </row>
    <row r="122" spans="1:65" s="2" customFormat="1" ht="37.9" customHeight="1">
      <c r="A122" s="36"/>
      <c r="B122" s="37"/>
      <c r="C122" s="180" t="s">
        <v>227</v>
      </c>
      <c r="D122" s="180" t="s">
        <v>182</v>
      </c>
      <c r="E122" s="181" t="s">
        <v>454</v>
      </c>
      <c r="F122" s="182" t="s">
        <v>455</v>
      </c>
      <c r="G122" s="183" t="s">
        <v>230</v>
      </c>
      <c r="H122" s="184">
        <v>65</v>
      </c>
      <c r="I122" s="185"/>
      <c r="J122" s="186">
        <f>ROUND(I122*H122,2)</f>
        <v>0</v>
      </c>
      <c r="K122" s="182" t="s">
        <v>304</v>
      </c>
      <c r="L122" s="41"/>
      <c r="M122" s="187" t="s">
        <v>19</v>
      </c>
      <c r="N122" s="188" t="s">
        <v>42</v>
      </c>
      <c r="O122" s="66"/>
      <c r="P122" s="189">
        <f>O122*H122</f>
        <v>0</v>
      </c>
      <c r="Q122" s="189">
        <v>4.0169999999999997E-2</v>
      </c>
      <c r="R122" s="189">
        <f>Q122*H122</f>
        <v>2.6110499999999996</v>
      </c>
      <c r="S122" s="189">
        <v>0.04</v>
      </c>
      <c r="T122" s="190">
        <f>S122*H122</f>
        <v>2.6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187</v>
      </c>
      <c r="AT122" s="191" t="s">
        <v>182</v>
      </c>
      <c r="AU122" s="191" t="s">
        <v>80</v>
      </c>
      <c r="AY122" s="19" t="s">
        <v>180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78</v>
      </c>
      <c r="BK122" s="192">
        <f>ROUND(I122*H122,2)</f>
        <v>0</v>
      </c>
      <c r="BL122" s="19" t="s">
        <v>187</v>
      </c>
      <c r="BM122" s="191" t="s">
        <v>2415</v>
      </c>
    </row>
    <row r="123" spans="1:65" s="2" customFormat="1" ht="19.5">
      <c r="A123" s="36"/>
      <c r="B123" s="37"/>
      <c r="C123" s="38"/>
      <c r="D123" s="193" t="s">
        <v>189</v>
      </c>
      <c r="E123" s="38"/>
      <c r="F123" s="194" t="s">
        <v>457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189</v>
      </c>
      <c r="AU123" s="19" t="s">
        <v>80</v>
      </c>
    </row>
    <row r="124" spans="1:65" s="13" customFormat="1" ht="11.25">
      <c r="B124" s="200"/>
      <c r="C124" s="201"/>
      <c r="D124" s="193" t="s">
        <v>193</v>
      </c>
      <c r="E124" s="202" t="s">
        <v>19</v>
      </c>
      <c r="F124" s="203" t="s">
        <v>2129</v>
      </c>
      <c r="G124" s="201"/>
      <c r="H124" s="202" t="s">
        <v>19</v>
      </c>
      <c r="I124" s="204"/>
      <c r="J124" s="201"/>
      <c r="K124" s="201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193</v>
      </c>
      <c r="AU124" s="209" t="s">
        <v>80</v>
      </c>
      <c r="AV124" s="13" t="s">
        <v>78</v>
      </c>
      <c r="AW124" s="13" t="s">
        <v>33</v>
      </c>
      <c r="AX124" s="13" t="s">
        <v>71</v>
      </c>
      <c r="AY124" s="209" t="s">
        <v>180</v>
      </c>
    </row>
    <row r="125" spans="1:65" s="14" customFormat="1" ht="22.5">
      <c r="B125" s="210"/>
      <c r="C125" s="211"/>
      <c r="D125" s="193" t="s">
        <v>193</v>
      </c>
      <c r="E125" s="212" t="s">
        <v>19</v>
      </c>
      <c r="F125" s="213" t="s">
        <v>2414</v>
      </c>
      <c r="G125" s="211"/>
      <c r="H125" s="214">
        <v>65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193</v>
      </c>
      <c r="AU125" s="220" t="s">
        <v>80</v>
      </c>
      <c r="AV125" s="14" t="s">
        <v>80</v>
      </c>
      <c r="AW125" s="14" t="s">
        <v>33</v>
      </c>
      <c r="AX125" s="14" t="s">
        <v>71</v>
      </c>
      <c r="AY125" s="220" t="s">
        <v>180</v>
      </c>
    </row>
    <row r="126" spans="1:65" s="15" customFormat="1" ht="11.25">
      <c r="B126" s="221"/>
      <c r="C126" s="222"/>
      <c r="D126" s="193" t="s">
        <v>193</v>
      </c>
      <c r="E126" s="223" t="s">
        <v>19</v>
      </c>
      <c r="F126" s="224" t="s">
        <v>238</v>
      </c>
      <c r="G126" s="222"/>
      <c r="H126" s="225">
        <v>65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193</v>
      </c>
      <c r="AU126" s="231" t="s">
        <v>80</v>
      </c>
      <c r="AV126" s="15" t="s">
        <v>187</v>
      </c>
      <c r="AW126" s="15" t="s">
        <v>33</v>
      </c>
      <c r="AX126" s="15" t="s">
        <v>78</v>
      </c>
      <c r="AY126" s="231" t="s">
        <v>180</v>
      </c>
    </row>
    <row r="127" spans="1:65" s="12" customFormat="1" ht="22.9" customHeight="1">
      <c r="B127" s="164"/>
      <c r="C127" s="165"/>
      <c r="D127" s="166" t="s">
        <v>70</v>
      </c>
      <c r="E127" s="178" t="s">
        <v>489</v>
      </c>
      <c r="F127" s="178" t="s">
        <v>490</v>
      </c>
      <c r="G127" s="165"/>
      <c r="H127" s="165"/>
      <c r="I127" s="168"/>
      <c r="J127" s="179">
        <f>BK127</f>
        <v>0</v>
      </c>
      <c r="K127" s="165"/>
      <c r="L127" s="170"/>
      <c r="M127" s="171"/>
      <c r="N127" s="172"/>
      <c r="O127" s="172"/>
      <c r="P127" s="173">
        <f>SUM(P128:P131)</f>
        <v>0</v>
      </c>
      <c r="Q127" s="172"/>
      <c r="R127" s="173">
        <f>SUM(R128:R131)</f>
        <v>6.7410000000000005E-3</v>
      </c>
      <c r="S127" s="172"/>
      <c r="T127" s="174">
        <f>SUM(T128:T131)</f>
        <v>0</v>
      </c>
      <c r="AR127" s="175" t="s">
        <v>78</v>
      </c>
      <c r="AT127" s="176" t="s">
        <v>70</v>
      </c>
      <c r="AU127" s="176" t="s">
        <v>78</v>
      </c>
      <c r="AY127" s="175" t="s">
        <v>180</v>
      </c>
      <c r="BK127" s="177">
        <f>SUM(BK128:BK131)</f>
        <v>0</v>
      </c>
    </row>
    <row r="128" spans="1:65" s="2" customFormat="1" ht="37.9" customHeight="1">
      <c r="A128" s="36"/>
      <c r="B128" s="37"/>
      <c r="C128" s="180" t="s">
        <v>239</v>
      </c>
      <c r="D128" s="180" t="s">
        <v>182</v>
      </c>
      <c r="E128" s="181" t="s">
        <v>1797</v>
      </c>
      <c r="F128" s="182" t="s">
        <v>1798</v>
      </c>
      <c r="G128" s="183" t="s">
        <v>230</v>
      </c>
      <c r="H128" s="184">
        <v>32.1</v>
      </c>
      <c r="I128" s="185"/>
      <c r="J128" s="186">
        <f>ROUND(I128*H128,2)</f>
        <v>0</v>
      </c>
      <c r="K128" s="182" t="s">
        <v>186</v>
      </c>
      <c r="L128" s="41"/>
      <c r="M128" s="187" t="s">
        <v>19</v>
      </c>
      <c r="N128" s="188" t="s">
        <v>42</v>
      </c>
      <c r="O128" s="66"/>
      <c r="P128" s="189">
        <f>O128*H128</f>
        <v>0</v>
      </c>
      <c r="Q128" s="189">
        <v>2.1000000000000001E-4</v>
      </c>
      <c r="R128" s="189">
        <f>Q128*H128</f>
        <v>6.7410000000000005E-3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187</v>
      </c>
      <c r="AT128" s="191" t="s">
        <v>182</v>
      </c>
      <c r="AU128" s="191" t="s">
        <v>80</v>
      </c>
      <c r="AY128" s="19" t="s">
        <v>180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78</v>
      </c>
      <c r="BK128" s="192">
        <f>ROUND(I128*H128,2)</f>
        <v>0</v>
      </c>
      <c r="BL128" s="19" t="s">
        <v>187</v>
      </c>
      <c r="BM128" s="191" t="s">
        <v>2416</v>
      </c>
    </row>
    <row r="129" spans="1:65" s="2" customFormat="1" ht="19.5">
      <c r="A129" s="36"/>
      <c r="B129" s="37"/>
      <c r="C129" s="38"/>
      <c r="D129" s="193" t="s">
        <v>189</v>
      </c>
      <c r="E129" s="38"/>
      <c r="F129" s="194" t="s">
        <v>1800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189</v>
      </c>
      <c r="AU129" s="19" t="s">
        <v>80</v>
      </c>
    </row>
    <row r="130" spans="1:65" s="2" customFormat="1" ht="11.25">
      <c r="A130" s="36"/>
      <c r="B130" s="37"/>
      <c r="C130" s="38"/>
      <c r="D130" s="198" t="s">
        <v>191</v>
      </c>
      <c r="E130" s="38"/>
      <c r="F130" s="199" t="s">
        <v>1801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191</v>
      </c>
      <c r="AU130" s="19" t="s">
        <v>80</v>
      </c>
    </row>
    <row r="131" spans="1:65" s="14" customFormat="1" ht="11.25">
      <c r="B131" s="210"/>
      <c r="C131" s="211"/>
      <c r="D131" s="193" t="s">
        <v>193</v>
      </c>
      <c r="E131" s="212" t="s">
        <v>19</v>
      </c>
      <c r="F131" s="213" t="s">
        <v>2417</v>
      </c>
      <c r="G131" s="211"/>
      <c r="H131" s="214">
        <v>32.1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193</v>
      </c>
      <c r="AU131" s="220" t="s">
        <v>80</v>
      </c>
      <c r="AV131" s="14" t="s">
        <v>80</v>
      </c>
      <c r="AW131" s="14" t="s">
        <v>33</v>
      </c>
      <c r="AX131" s="14" t="s">
        <v>78</v>
      </c>
      <c r="AY131" s="220" t="s">
        <v>180</v>
      </c>
    </row>
    <row r="132" spans="1:65" s="12" customFormat="1" ht="22.9" customHeight="1">
      <c r="B132" s="164"/>
      <c r="C132" s="165"/>
      <c r="D132" s="166" t="s">
        <v>70</v>
      </c>
      <c r="E132" s="178" t="s">
        <v>501</v>
      </c>
      <c r="F132" s="178" t="s">
        <v>502</v>
      </c>
      <c r="G132" s="165"/>
      <c r="H132" s="165"/>
      <c r="I132" s="168"/>
      <c r="J132" s="179">
        <f>BK132</f>
        <v>0</v>
      </c>
      <c r="K132" s="165"/>
      <c r="L132" s="170"/>
      <c r="M132" s="171"/>
      <c r="N132" s="172"/>
      <c r="O132" s="172"/>
      <c r="P132" s="173">
        <f>SUM(P133:P137)</f>
        <v>0</v>
      </c>
      <c r="Q132" s="172"/>
      <c r="R132" s="173">
        <f>SUM(R133:R137)</f>
        <v>1.2840000000000002E-3</v>
      </c>
      <c r="S132" s="172"/>
      <c r="T132" s="174">
        <f>SUM(T133:T137)</f>
        <v>0</v>
      </c>
      <c r="AR132" s="175" t="s">
        <v>78</v>
      </c>
      <c r="AT132" s="176" t="s">
        <v>70</v>
      </c>
      <c r="AU132" s="176" t="s">
        <v>78</v>
      </c>
      <c r="AY132" s="175" t="s">
        <v>180</v>
      </c>
      <c r="BK132" s="177">
        <f>SUM(BK133:BK137)</f>
        <v>0</v>
      </c>
    </row>
    <row r="133" spans="1:65" s="2" customFormat="1" ht="24.2" customHeight="1">
      <c r="A133" s="36"/>
      <c r="B133" s="37"/>
      <c r="C133" s="180" t="s">
        <v>246</v>
      </c>
      <c r="D133" s="180" t="s">
        <v>182</v>
      </c>
      <c r="E133" s="181" t="s">
        <v>504</v>
      </c>
      <c r="F133" s="182" t="s">
        <v>505</v>
      </c>
      <c r="G133" s="183" t="s">
        <v>230</v>
      </c>
      <c r="H133" s="184">
        <v>32.1</v>
      </c>
      <c r="I133" s="185"/>
      <c r="J133" s="186">
        <f>ROUND(I133*H133,2)</f>
        <v>0</v>
      </c>
      <c r="K133" s="182" t="s">
        <v>186</v>
      </c>
      <c r="L133" s="41"/>
      <c r="M133" s="187" t="s">
        <v>19</v>
      </c>
      <c r="N133" s="188" t="s">
        <v>42</v>
      </c>
      <c r="O133" s="66"/>
      <c r="P133" s="189">
        <f>O133*H133</f>
        <v>0</v>
      </c>
      <c r="Q133" s="189">
        <v>4.0000000000000003E-5</v>
      </c>
      <c r="R133" s="189">
        <f>Q133*H133</f>
        <v>1.2840000000000002E-3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187</v>
      </c>
      <c r="AT133" s="191" t="s">
        <v>182</v>
      </c>
      <c r="AU133" s="191" t="s">
        <v>80</v>
      </c>
      <c r="AY133" s="19" t="s">
        <v>180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78</v>
      </c>
      <c r="BK133" s="192">
        <f>ROUND(I133*H133,2)</f>
        <v>0</v>
      </c>
      <c r="BL133" s="19" t="s">
        <v>187</v>
      </c>
      <c r="BM133" s="191" t="s">
        <v>2418</v>
      </c>
    </row>
    <row r="134" spans="1:65" s="2" customFormat="1" ht="19.5">
      <c r="A134" s="36"/>
      <c r="B134" s="37"/>
      <c r="C134" s="38"/>
      <c r="D134" s="193" t="s">
        <v>189</v>
      </c>
      <c r="E134" s="38"/>
      <c r="F134" s="194" t="s">
        <v>507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189</v>
      </c>
      <c r="AU134" s="19" t="s">
        <v>80</v>
      </c>
    </row>
    <row r="135" spans="1:65" s="2" customFormat="1" ht="11.25">
      <c r="A135" s="36"/>
      <c r="B135" s="37"/>
      <c r="C135" s="38"/>
      <c r="D135" s="198" t="s">
        <v>191</v>
      </c>
      <c r="E135" s="38"/>
      <c r="F135" s="199" t="s">
        <v>508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191</v>
      </c>
      <c r="AU135" s="19" t="s">
        <v>80</v>
      </c>
    </row>
    <row r="136" spans="1:65" s="13" customFormat="1" ht="11.25">
      <c r="B136" s="200"/>
      <c r="C136" s="201"/>
      <c r="D136" s="193" t="s">
        <v>193</v>
      </c>
      <c r="E136" s="202" t="s">
        <v>19</v>
      </c>
      <c r="F136" s="203" t="s">
        <v>2419</v>
      </c>
      <c r="G136" s="201"/>
      <c r="H136" s="202" t="s">
        <v>19</v>
      </c>
      <c r="I136" s="204"/>
      <c r="J136" s="201"/>
      <c r="K136" s="201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193</v>
      </c>
      <c r="AU136" s="209" t="s">
        <v>80</v>
      </c>
      <c r="AV136" s="13" t="s">
        <v>78</v>
      </c>
      <c r="AW136" s="13" t="s">
        <v>33</v>
      </c>
      <c r="AX136" s="13" t="s">
        <v>71</v>
      </c>
      <c r="AY136" s="209" t="s">
        <v>180</v>
      </c>
    </row>
    <row r="137" spans="1:65" s="14" customFormat="1" ht="11.25">
      <c r="B137" s="210"/>
      <c r="C137" s="211"/>
      <c r="D137" s="193" t="s">
        <v>193</v>
      </c>
      <c r="E137" s="212" t="s">
        <v>19</v>
      </c>
      <c r="F137" s="213" t="s">
        <v>2400</v>
      </c>
      <c r="G137" s="211"/>
      <c r="H137" s="214">
        <v>32.1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193</v>
      </c>
      <c r="AU137" s="220" t="s">
        <v>80</v>
      </c>
      <c r="AV137" s="14" t="s">
        <v>80</v>
      </c>
      <c r="AW137" s="14" t="s">
        <v>33</v>
      </c>
      <c r="AX137" s="14" t="s">
        <v>78</v>
      </c>
      <c r="AY137" s="220" t="s">
        <v>180</v>
      </c>
    </row>
    <row r="138" spans="1:65" s="12" customFormat="1" ht="22.9" customHeight="1">
      <c r="B138" s="164"/>
      <c r="C138" s="165"/>
      <c r="D138" s="166" t="s">
        <v>70</v>
      </c>
      <c r="E138" s="178" t="s">
        <v>509</v>
      </c>
      <c r="F138" s="178" t="s">
        <v>510</v>
      </c>
      <c r="G138" s="165"/>
      <c r="H138" s="165"/>
      <c r="I138" s="168"/>
      <c r="J138" s="179">
        <f>BK138</f>
        <v>0</v>
      </c>
      <c r="K138" s="165"/>
      <c r="L138" s="170"/>
      <c r="M138" s="171"/>
      <c r="N138" s="172"/>
      <c r="O138" s="172"/>
      <c r="P138" s="173">
        <f>SUM(P139:P150)</f>
        <v>0</v>
      </c>
      <c r="Q138" s="172"/>
      <c r="R138" s="173">
        <f>SUM(R139:R150)</f>
        <v>5.1060000000000003E-3</v>
      </c>
      <c r="S138" s="172"/>
      <c r="T138" s="174">
        <f>SUM(T139:T150)</f>
        <v>2.4480000000000002E-2</v>
      </c>
      <c r="AR138" s="175" t="s">
        <v>78</v>
      </c>
      <c r="AT138" s="176" t="s">
        <v>70</v>
      </c>
      <c r="AU138" s="176" t="s">
        <v>78</v>
      </c>
      <c r="AY138" s="175" t="s">
        <v>180</v>
      </c>
      <c r="BK138" s="177">
        <f>SUM(BK139:BK150)</f>
        <v>0</v>
      </c>
    </row>
    <row r="139" spans="1:65" s="2" customFormat="1" ht="24.2" customHeight="1">
      <c r="A139" s="36"/>
      <c r="B139" s="37"/>
      <c r="C139" s="180" t="s">
        <v>254</v>
      </c>
      <c r="D139" s="180" t="s">
        <v>182</v>
      </c>
      <c r="E139" s="181" t="s">
        <v>542</v>
      </c>
      <c r="F139" s="182" t="s">
        <v>543</v>
      </c>
      <c r="G139" s="183" t="s">
        <v>249</v>
      </c>
      <c r="H139" s="184">
        <v>4.2</v>
      </c>
      <c r="I139" s="185"/>
      <c r="J139" s="186">
        <f>ROUND(I139*H139,2)</f>
        <v>0</v>
      </c>
      <c r="K139" s="182" t="s">
        <v>186</v>
      </c>
      <c r="L139" s="41"/>
      <c r="M139" s="187" t="s">
        <v>19</v>
      </c>
      <c r="N139" s="188" t="s">
        <v>42</v>
      </c>
      <c r="O139" s="66"/>
      <c r="P139" s="189">
        <f>O139*H139</f>
        <v>0</v>
      </c>
      <c r="Q139" s="189">
        <v>7.6000000000000004E-4</v>
      </c>
      <c r="R139" s="189">
        <f>Q139*H139</f>
        <v>3.1920000000000004E-3</v>
      </c>
      <c r="S139" s="189">
        <v>2.0999999999999999E-3</v>
      </c>
      <c r="T139" s="190">
        <f>S139*H139</f>
        <v>8.8199999999999997E-3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187</v>
      </c>
      <c r="AT139" s="191" t="s">
        <v>182</v>
      </c>
      <c r="AU139" s="191" t="s">
        <v>80</v>
      </c>
      <c r="AY139" s="19" t="s">
        <v>180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78</v>
      </c>
      <c r="BK139" s="192">
        <f>ROUND(I139*H139,2)</f>
        <v>0</v>
      </c>
      <c r="BL139" s="19" t="s">
        <v>187</v>
      </c>
      <c r="BM139" s="191" t="s">
        <v>2420</v>
      </c>
    </row>
    <row r="140" spans="1:65" s="2" customFormat="1" ht="29.25">
      <c r="A140" s="36"/>
      <c r="B140" s="37"/>
      <c r="C140" s="38"/>
      <c r="D140" s="193" t="s">
        <v>189</v>
      </c>
      <c r="E140" s="38"/>
      <c r="F140" s="194" t="s">
        <v>545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189</v>
      </c>
      <c r="AU140" s="19" t="s">
        <v>80</v>
      </c>
    </row>
    <row r="141" spans="1:65" s="2" customFormat="1" ht="11.25">
      <c r="A141" s="36"/>
      <c r="B141" s="37"/>
      <c r="C141" s="38"/>
      <c r="D141" s="198" t="s">
        <v>191</v>
      </c>
      <c r="E141" s="38"/>
      <c r="F141" s="199" t="s">
        <v>546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191</v>
      </c>
      <c r="AU141" s="19" t="s">
        <v>80</v>
      </c>
    </row>
    <row r="142" spans="1:65" s="14" customFormat="1" ht="11.25">
      <c r="B142" s="210"/>
      <c r="C142" s="211"/>
      <c r="D142" s="193" t="s">
        <v>193</v>
      </c>
      <c r="E142" s="212" t="s">
        <v>19</v>
      </c>
      <c r="F142" s="213" t="s">
        <v>2421</v>
      </c>
      <c r="G142" s="211"/>
      <c r="H142" s="214">
        <v>4.2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193</v>
      </c>
      <c r="AU142" s="220" t="s">
        <v>80</v>
      </c>
      <c r="AV142" s="14" t="s">
        <v>80</v>
      </c>
      <c r="AW142" s="14" t="s">
        <v>33</v>
      </c>
      <c r="AX142" s="14" t="s">
        <v>78</v>
      </c>
      <c r="AY142" s="220" t="s">
        <v>180</v>
      </c>
    </row>
    <row r="143" spans="1:65" s="2" customFormat="1" ht="24.2" customHeight="1">
      <c r="A143" s="36"/>
      <c r="B143" s="37"/>
      <c r="C143" s="180" t="s">
        <v>261</v>
      </c>
      <c r="D143" s="180" t="s">
        <v>182</v>
      </c>
      <c r="E143" s="181" t="s">
        <v>2422</v>
      </c>
      <c r="F143" s="182" t="s">
        <v>2423</v>
      </c>
      <c r="G143" s="183" t="s">
        <v>249</v>
      </c>
      <c r="H143" s="184">
        <v>1.2</v>
      </c>
      <c r="I143" s="185"/>
      <c r="J143" s="186">
        <f>ROUND(I143*H143,2)</f>
        <v>0</v>
      </c>
      <c r="K143" s="182" t="s">
        <v>186</v>
      </c>
      <c r="L143" s="41"/>
      <c r="M143" s="187" t="s">
        <v>19</v>
      </c>
      <c r="N143" s="188" t="s">
        <v>42</v>
      </c>
      <c r="O143" s="66"/>
      <c r="P143" s="189">
        <f>O143*H143</f>
        <v>0</v>
      </c>
      <c r="Q143" s="189">
        <v>9.7000000000000005E-4</v>
      </c>
      <c r="R143" s="189">
        <f>Q143*H143</f>
        <v>1.1640000000000001E-3</v>
      </c>
      <c r="S143" s="189">
        <v>4.3E-3</v>
      </c>
      <c r="T143" s="190">
        <f>S143*H143</f>
        <v>5.1599999999999997E-3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187</v>
      </c>
      <c r="AT143" s="191" t="s">
        <v>182</v>
      </c>
      <c r="AU143" s="191" t="s">
        <v>80</v>
      </c>
      <c r="AY143" s="19" t="s">
        <v>180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78</v>
      </c>
      <c r="BK143" s="192">
        <f>ROUND(I143*H143,2)</f>
        <v>0</v>
      </c>
      <c r="BL143" s="19" t="s">
        <v>187</v>
      </c>
      <c r="BM143" s="191" t="s">
        <v>2424</v>
      </c>
    </row>
    <row r="144" spans="1:65" s="2" customFormat="1" ht="29.25">
      <c r="A144" s="36"/>
      <c r="B144" s="37"/>
      <c r="C144" s="38"/>
      <c r="D144" s="193" t="s">
        <v>189</v>
      </c>
      <c r="E144" s="38"/>
      <c r="F144" s="194" t="s">
        <v>2425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189</v>
      </c>
      <c r="AU144" s="19" t="s">
        <v>80</v>
      </c>
    </row>
    <row r="145" spans="1:65" s="2" customFormat="1" ht="11.25">
      <c r="A145" s="36"/>
      <c r="B145" s="37"/>
      <c r="C145" s="38"/>
      <c r="D145" s="198" t="s">
        <v>191</v>
      </c>
      <c r="E145" s="38"/>
      <c r="F145" s="199" t="s">
        <v>2426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191</v>
      </c>
      <c r="AU145" s="19" t="s">
        <v>80</v>
      </c>
    </row>
    <row r="146" spans="1:65" s="14" customFormat="1" ht="11.25">
      <c r="B146" s="210"/>
      <c r="C146" s="211"/>
      <c r="D146" s="193" t="s">
        <v>193</v>
      </c>
      <c r="E146" s="212" t="s">
        <v>19</v>
      </c>
      <c r="F146" s="213" t="s">
        <v>2427</v>
      </c>
      <c r="G146" s="211"/>
      <c r="H146" s="214">
        <v>1.2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193</v>
      </c>
      <c r="AU146" s="220" t="s">
        <v>80</v>
      </c>
      <c r="AV146" s="14" t="s">
        <v>80</v>
      </c>
      <c r="AW146" s="14" t="s">
        <v>33</v>
      </c>
      <c r="AX146" s="14" t="s">
        <v>78</v>
      </c>
      <c r="AY146" s="220" t="s">
        <v>180</v>
      </c>
    </row>
    <row r="147" spans="1:65" s="2" customFormat="1" ht="24.2" customHeight="1">
      <c r="A147" s="36"/>
      <c r="B147" s="37"/>
      <c r="C147" s="180" t="s">
        <v>269</v>
      </c>
      <c r="D147" s="180" t="s">
        <v>182</v>
      </c>
      <c r="E147" s="181" t="s">
        <v>2428</v>
      </c>
      <c r="F147" s="182" t="s">
        <v>2429</v>
      </c>
      <c r="G147" s="183" t="s">
        <v>249</v>
      </c>
      <c r="H147" s="184">
        <v>0.5</v>
      </c>
      <c r="I147" s="185"/>
      <c r="J147" s="186">
        <f>ROUND(I147*H147,2)</f>
        <v>0</v>
      </c>
      <c r="K147" s="182" t="s">
        <v>186</v>
      </c>
      <c r="L147" s="41"/>
      <c r="M147" s="187" t="s">
        <v>19</v>
      </c>
      <c r="N147" s="188" t="s">
        <v>42</v>
      </c>
      <c r="O147" s="66"/>
      <c r="P147" s="189">
        <f>O147*H147</f>
        <v>0</v>
      </c>
      <c r="Q147" s="189">
        <v>1.5E-3</v>
      </c>
      <c r="R147" s="189">
        <f>Q147*H147</f>
        <v>7.5000000000000002E-4</v>
      </c>
      <c r="S147" s="189">
        <v>2.1000000000000001E-2</v>
      </c>
      <c r="T147" s="190">
        <f>S147*H147</f>
        <v>1.0500000000000001E-2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187</v>
      </c>
      <c r="AT147" s="191" t="s">
        <v>182</v>
      </c>
      <c r="AU147" s="191" t="s">
        <v>80</v>
      </c>
      <c r="AY147" s="19" t="s">
        <v>180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78</v>
      </c>
      <c r="BK147" s="192">
        <f>ROUND(I147*H147,2)</f>
        <v>0</v>
      </c>
      <c r="BL147" s="19" t="s">
        <v>187</v>
      </c>
      <c r="BM147" s="191" t="s">
        <v>2430</v>
      </c>
    </row>
    <row r="148" spans="1:65" s="2" customFormat="1" ht="29.25">
      <c r="A148" s="36"/>
      <c r="B148" s="37"/>
      <c r="C148" s="38"/>
      <c r="D148" s="193" t="s">
        <v>189</v>
      </c>
      <c r="E148" s="38"/>
      <c r="F148" s="194" t="s">
        <v>2431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189</v>
      </c>
      <c r="AU148" s="19" t="s">
        <v>80</v>
      </c>
    </row>
    <row r="149" spans="1:65" s="2" customFormat="1" ht="11.25">
      <c r="A149" s="36"/>
      <c r="B149" s="37"/>
      <c r="C149" s="38"/>
      <c r="D149" s="198" t="s">
        <v>191</v>
      </c>
      <c r="E149" s="38"/>
      <c r="F149" s="199" t="s">
        <v>2432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191</v>
      </c>
      <c r="AU149" s="19" t="s">
        <v>80</v>
      </c>
    </row>
    <row r="150" spans="1:65" s="14" customFormat="1" ht="11.25">
      <c r="B150" s="210"/>
      <c r="C150" s="211"/>
      <c r="D150" s="193" t="s">
        <v>193</v>
      </c>
      <c r="E150" s="212" t="s">
        <v>19</v>
      </c>
      <c r="F150" s="213" t="s">
        <v>2433</v>
      </c>
      <c r="G150" s="211"/>
      <c r="H150" s="214">
        <v>0.5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193</v>
      </c>
      <c r="AU150" s="220" t="s">
        <v>80</v>
      </c>
      <c r="AV150" s="14" t="s">
        <v>80</v>
      </c>
      <c r="AW150" s="14" t="s">
        <v>33</v>
      </c>
      <c r="AX150" s="14" t="s">
        <v>78</v>
      </c>
      <c r="AY150" s="220" t="s">
        <v>180</v>
      </c>
    </row>
    <row r="151" spans="1:65" s="12" customFormat="1" ht="22.9" customHeight="1">
      <c r="B151" s="164"/>
      <c r="C151" s="165"/>
      <c r="D151" s="166" t="s">
        <v>70</v>
      </c>
      <c r="E151" s="178" t="s">
        <v>704</v>
      </c>
      <c r="F151" s="178" t="s">
        <v>705</v>
      </c>
      <c r="G151" s="165"/>
      <c r="H151" s="165"/>
      <c r="I151" s="168"/>
      <c r="J151" s="179">
        <f>BK151</f>
        <v>0</v>
      </c>
      <c r="K151" s="165"/>
      <c r="L151" s="170"/>
      <c r="M151" s="171"/>
      <c r="N151" s="172"/>
      <c r="O151" s="172"/>
      <c r="P151" s="173">
        <f>SUM(P152:P165)</f>
        <v>0</v>
      </c>
      <c r="Q151" s="172"/>
      <c r="R151" s="173">
        <f>SUM(R152:R165)</f>
        <v>0</v>
      </c>
      <c r="S151" s="172"/>
      <c r="T151" s="174">
        <f>SUM(T152:T165)</f>
        <v>0</v>
      </c>
      <c r="AR151" s="175" t="s">
        <v>78</v>
      </c>
      <c r="AT151" s="176" t="s">
        <v>70</v>
      </c>
      <c r="AU151" s="176" t="s">
        <v>78</v>
      </c>
      <c r="AY151" s="175" t="s">
        <v>180</v>
      </c>
      <c r="BK151" s="177">
        <f>SUM(BK152:BK165)</f>
        <v>0</v>
      </c>
    </row>
    <row r="152" spans="1:65" s="2" customFormat="1" ht="24.2" customHeight="1">
      <c r="A152" s="36"/>
      <c r="B152" s="37"/>
      <c r="C152" s="180" t="s">
        <v>278</v>
      </c>
      <c r="D152" s="180" t="s">
        <v>182</v>
      </c>
      <c r="E152" s="181" t="s">
        <v>2170</v>
      </c>
      <c r="F152" s="182" t="s">
        <v>2171</v>
      </c>
      <c r="G152" s="183" t="s">
        <v>220</v>
      </c>
      <c r="H152" s="184">
        <v>2.7959999999999998</v>
      </c>
      <c r="I152" s="185"/>
      <c r="J152" s="186">
        <f>ROUND(I152*H152,2)</f>
        <v>0</v>
      </c>
      <c r="K152" s="182" t="s">
        <v>186</v>
      </c>
      <c r="L152" s="41"/>
      <c r="M152" s="187" t="s">
        <v>19</v>
      </c>
      <c r="N152" s="188" t="s">
        <v>42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187</v>
      </c>
      <c r="AT152" s="191" t="s">
        <v>182</v>
      </c>
      <c r="AU152" s="191" t="s">
        <v>80</v>
      </c>
      <c r="AY152" s="19" t="s">
        <v>180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78</v>
      </c>
      <c r="BK152" s="192">
        <f>ROUND(I152*H152,2)</f>
        <v>0</v>
      </c>
      <c r="BL152" s="19" t="s">
        <v>187</v>
      </c>
      <c r="BM152" s="191" t="s">
        <v>2434</v>
      </c>
    </row>
    <row r="153" spans="1:65" s="2" customFormat="1" ht="19.5">
      <c r="A153" s="36"/>
      <c r="B153" s="37"/>
      <c r="C153" s="38"/>
      <c r="D153" s="193" t="s">
        <v>189</v>
      </c>
      <c r="E153" s="38"/>
      <c r="F153" s="194" t="s">
        <v>2173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189</v>
      </c>
      <c r="AU153" s="19" t="s">
        <v>80</v>
      </c>
    </row>
    <row r="154" spans="1:65" s="2" customFormat="1" ht="11.25">
      <c r="A154" s="36"/>
      <c r="B154" s="37"/>
      <c r="C154" s="38"/>
      <c r="D154" s="198" t="s">
        <v>191</v>
      </c>
      <c r="E154" s="38"/>
      <c r="F154" s="199" t="s">
        <v>2174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191</v>
      </c>
      <c r="AU154" s="19" t="s">
        <v>80</v>
      </c>
    </row>
    <row r="155" spans="1:65" s="2" customFormat="1" ht="24.2" customHeight="1">
      <c r="A155" s="36"/>
      <c r="B155" s="37"/>
      <c r="C155" s="180" t="s">
        <v>290</v>
      </c>
      <c r="D155" s="180" t="s">
        <v>182</v>
      </c>
      <c r="E155" s="181" t="s">
        <v>724</v>
      </c>
      <c r="F155" s="182" t="s">
        <v>725</v>
      </c>
      <c r="G155" s="183" t="s">
        <v>220</v>
      </c>
      <c r="H155" s="184">
        <v>2.7959999999999998</v>
      </c>
      <c r="I155" s="185"/>
      <c r="J155" s="186">
        <f>ROUND(I155*H155,2)</f>
        <v>0</v>
      </c>
      <c r="K155" s="182" t="s">
        <v>186</v>
      </c>
      <c r="L155" s="41"/>
      <c r="M155" s="187" t="s">
        <v>19</v>
      </c>
      <c r="N155" s="188" t="s">
        <v>42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187</v>
      </c>
      <c r="AT155" s="191" t="s">
        <v>182</v>
      </c>
      <c r="AU155" s="191" t="s">
        <v>80</v>
      </c>
      <c r="AY155" s="19" t="s">
        <v>180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78</v>
      </c>
      <c r="BK155" s="192">
        <f>ROUND(I155*H155,2)</f>
        <v>0</v>
      </c>
      <c r="BL155" s="19" t="s">
        <v>187</v>
      </c>
      <c r="BM155" s="191" t="s">
        <v>2435</v>
      </c>
    </row>
    <row r="156" spans="1:65" s="2" customFormat="1" ht="19.5">
      <c r="A156" s="36"/>
      <c r="B156" s="37"/>
      <c r="C156" s="38"/>
      <c r="D156" s="193" t="s">
        <v>189</v>
      </c>
      <c r="E156" s="38"/>
      <c r="F156" s="194" t="s">
        <v>727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189</v>
      </c>
      <c r="AU156" s="19" t="s">
        <v>80</v>
      </c>
    </row>
    <row r="157" spans="1:65" s="2" customFormat="1" ht="11.25">
      <c r="A157" s="36"/>
      <c r="B157" s="37"/>
      <c r="C157" s="38"/>
      <c r="D157" s="198" t="s">
        <v>191</v>
      </c>
      <c r="E157" s="38"/>
      <c r="F157" s="199" t="s">
        <v>728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191</v>
      </c>
      <c r="AU157" s="19" t="s">
        <v>80</v>
      </c>
    </row>
    <row r="158" spans="1:65" s="2" customFormat="1" ht="24.2" customHeight="1">
      <c r="A158" s="36"/>
      <c r="B158" s="37"/>
      <c r="C158" s="180" t="s">
        <v>300</v>
      </c>
      <c r="D158" s="180" t="s">
        <v>182</v>
      </c>
      <c r="E158" s="181" t="s">
        <v>729</v>
      </c>
      <c r="F158" s="182" t="s">
        <v>730</v>
      </c>
      <c r="G158" s="183" t="s">
        <v>220</v>
      </c>
      <c r="H158" s="184">
        <v>53.124000000000002</v>
      </c>
      <c r="I158" s="185"/>
      <c r="J158" s="186">
        <f>ROUND(I158*H158,2)</f>
        <v>0</v>
      </c>
      <c r="K158" s="182" t="s">
        <v>186</v>
      </c>
      <c r="L158" s="41"/>
      <c r="M158" s="187" t="s">
        <v>19</v>
      </c>
      <c r="N158" s="188" t="s">
        <v>42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187</v>
      </c>
      <c r="AT158" s="191" t="s">
        <v>182</v>
      </c>
      <c r="AU158" s="191" t="s">
        <v>80</v>
      </c>
      <c r="AY158" s="19" t="s">
        <v>180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78</v>
      </c>
      <c r="BK158" s="192">
        <f>ROUND(I158*H158,2)</f>
        <v>0</v>
      </c>
      <c r="BL158" s="19" t="s">
        <v>187</v>
      </c>
      <c r="BM158" s="191" t="s">
        <v>2436</v>
      </c>
    </row>
    <row r="159" spans="1:65" s="2" customFormat="1" ht="29.25">
      <c r="A159" s="36"/>
      <c r="B159" s="37"/>
      <c r="C159" s="38"/>
      <c r="D159" s="193" t="s">
        <v>189</v>
      </c>
      <c r="E159" s="38"/>
      <c r="F159" s="194" t="s">
        <v>732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189</v>
      </c>
      <c r="AU159" s="19" t="s">
        <v>80</v>
      </c>
    </row>
    <row r="160" spans="1:65" s="2" customFormat="1" ht="11.25">
      <c r="A160" s="36"/>
      <c r="B160" s="37"/>
      <c r="C160" s="38"/>
      <c r="D160" s="198" t="s">
        <v>191</v>
      </c>
      <c r="E160" s="38"/>
      <c r="F160" s="199" t="s">
        <v>733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191</v>
      </c>
      <c r="AU160" s="19" t="s">
        <v>80</v>
      </c>
    </row>
    <row r="161" spans="1:65" s="13" customFormat="1" ht="22.5">
      <c r="B161" s="200"/>
      <c r="C161" s="201"/>
      <c r="D161" s="193" t="s">
        <v>193</v>
      </c>
      <c r="E161" s="202" t="s">
        <v>19</v>
      </c>
      <c r="F161" s="203" t="s">
        <v>2177</v>
      </c>
      <c r="G161" s="201"/>
      <c r="H161" s="202" t="s">
        <v>19</v>
      </c>
      <c r="I161" s="204"/>
      <c r="J161" s="201"/>
      <c r="K161" s="201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193</v>
      </c>
      <c r="AU161" s="209" t="s">
        <v>80</v>
      </c>
      <c r="AV161" s="13" t="s">
        <v>78</v>
      </c>
      <c r="AW161" s="13" t="s">
        <v>33</v>
      </c>
      <c r="AX161" s="13" t="s">
        <v>71</v>
      </c>
      <c r="AY161" s="209" t="s">
        <v>180</v>
      </c>
    </row>
    <row r="162" spans="1:65" s="14" customFormat="1" ht="11.25">
      <c r="B162" s="210"/>
      <c r="C162" s="211"/>
      <c r="D162" s="193" t="s">
        <v>193</v>
      </c>
      <c r="E162" s="212" t="s">
        <v>19</v>
      </c>
      <c r="F162" s="213" t="s">
        <v>2437</v>
      </c>
      <c r="G162" s="211"/>
      <c r="H162" s="214">
        <v>53.124000000000002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193</v>
      </c>
      <c r="AU162" s="220" t="s">
        <v>80</v>
      </c>
      <c r="AV162" s="14" t="s">
        <v>80</v>
      </c>
      <c r="AW162" s="14" t="s">
        <v>33</v>
      </c>
      <c r="AX162" s="14" t="s">
        <v>78</v>
      </c>
      <c r="AY162" s="220" t="s">
        <v>180</v>
      </c>
    </row>
    <row r="163" spans="1:65" s="2" customFormat="1" ht="33" customHeight="1">
      <c r="A163" s="36"/>
      <c r="B163" s="37"/>
      <c r="C163" s="180" t="s">
        <v>8</v>
      </c>
      <c r="D163" s="180" t="s">
        <v>182</v>
      </c>
      <c r="E163" s="181" t="s">
        <v>736</v>
      </c>
      <c r="F163" s="182" t="s">
        <v>737</v>
      </c>
      <c r="G163" s="183" t="s">
        <v>220</v>
      </c>
      <c r="H163" s="184">
        <v>2.7959999999999998</v>
      </c>
      <c r="I163" s="185"/>
      <c r="J163" s="186">
        <f>ROUND(I163*H163,2)</f>
        <v>0</v>
      </c>
      <c r="K163" s="182" t="s">
        <v>186</v>
      </c>
      <c r="L163" s="41"/>
      <c r="M163" s="187" t="s">
        <v>19</v>
      </c>
      <c r="N163" s="188" t="s">
        <v>42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187</v>
      </c>
      <c r="AT163" s="191" t="s">
        <v>182</v>
      </c>
      <c r="AU163" s="191" t="s">
        <v>80</v>
      </c>
      <c r="AY163" s="19" t="s">
        <v>180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78</v>
      </c>
      <c r="BK163" s="192">
        <f>ROUND(I163*H163,2)</f>
        <v>0</v>
      </c>
      <c r="BL163" s="19" t="s">
        <v>187</v>
      </c>
      <c r="BM163" s="191" t="s">
        <v>2438</v>
      </c>
    </row>
    <row r="164" spans="1:65" s="2" customFormat="1" ht="29.25">
      <c r="A164" s="36"/>
      <c r="B164" s="37"/>
      <c r="C164" s="38"/>
      <c r="D164" s="193" t="s">
        <v>189</v>
      </c>
      <c r="E164" s="38"/>
      <c r="F164" s="194" t="s">
        <v>739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189</v>
      </c>
      <c r="AU164" s="19" t="s">
        <v>80</v>
      </c>
    </row>
    <row r="165" spans="1:65" s="2" customFormat="1" ht="11.25">
      <c r="A165" s="36"/>
      <c r="B165" s="37"/>
      <c r="C165" s="38"/>
      <c r="D165" s="198" t="s">
        <v>191</v>
      </c>
      <c r="E165" s="38"/>
      <c r="F165" s="199" t="s">
        <v>740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191</v>
      </c>
      <c r="AU165" s="19" t="s">
        <v>80</v>
      </c>
    </row>
    <row r="166" spans="1:65" s="12" customFormat="1" ht="22.9" customHeight="1">
      <c r="B166" s="164"/>
      <c r="C166" s="165"/>
      <c r="D166" s="166" t="s">
        <v>70</v>
      </c>
      <c r="E166" s="178" t="s">
        <v>741</v>
      </c>
      <c r="F166" s="178" t="s">
        <v>742</v>
      </c>
      <c r="G166" s="165"/>
      <c r="H166" s="165"/>
      <c r="I166" s="168"/>
      <c r="J166" s="179">
        <f>BK166</f>
        <v>0</v>
      </c>
      <c r="K166" s="165"/>
      <c r="L166" s="170"/>
      <c r="M166" s="171"/>
      <c r="N166" s="172"/>
      <c r="O166" s="172"/>
      <c r="P166" s="173">
        <f>SUM(P167:P169)</f>
        <v>0</v>
      </c>
      <c r="Q166" s="172"/>
      <c r="R166" s="173">
        <f>SUM(R167:R169)</f>
        <v>0</v>
      </c>
      <c r="S166" s="172"/>
      <c r="T166" s="174">
        <f>SUM(T167:T169)</f>
        <v>0</v>
      </c>
      <c r="AR166" s="175" t="s">
        <v>78</v>
      </c>
      <c r="AT166" s="176" t="s">
        <v>70</v>
      </c>
      <c r="AU166" s="176" t="s">
        <v>78</v>
      </c>
      <c r="AY166" s="175" t="s">
        <v>180</v>
      </c>
      <c r="BK166" s="177">
        <f>SUM(BK167:BK169)</f>
        <v>0</v>
      </c>
    </row>
    <row r="167" spans="1:65" s="2" customFormat="1" ht="21.75" customHeight="1">
      <c r="A167" s="36"/>
      <c r="B167" s="37"/>
      <c r="C167" s="180" t="s">
        <v>312</v>
      </c>
      <c r="D167" s="180" t="s">
        <v>182</v>
      </c>
      <c r="E167" s="181" t="s">
        <v>2180</v>
      </c>
      <c r="F167" s="182" t="s">
        <v>2181</v>
      </c>
      <c r="G167" s="183" t="s">
        <v>220</v>
      </c>
      <c r="H167" s="184">
        <v>3.3730000000000002</v>
      </c>
      <c r="I167" s="185"/>
      <c r="J167" s="186">
        <f>ROUND(I167*H167,2)</f>
        <v>0</v>
      </c>
      <c r="K167" s="182" t="s">
        <v>186</v>
      </c>
      <c r="L167" s="41"/>
      <c r="M167" s="187" t="s">
        <v>19</v>
      </c>
      <c r="N167" s="188" t="s">
        <v>42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187</v>
      </c>
      <c r="AT167" s="191" t="s">
        <v>182</v>
      </c>
      <c r="AU167" s="191" t="s">
        <v>80</v>
      </c>
      <c r="AY167" s="19" t="s">
        <v>180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78</v>
      </c>
      <c r="BK167" s="192">
        <f>ROUND(I167*H167,2)</f>
        <v>0</v>
      </c>
      <c r="BL167" s="19" t="s">
        <v>187</v>
      </c>
      <c r="BM167" s="191" t="s">
        <v>2439</v>
      </c>
    </row>
    <row r="168" spans="1:65" s="2" customFormat="1" ht="39">
      <c r="A168" s="36"/>
      <c r="B168" s="37"/>
      <c r="C168" s="38"/>
      <c r="D168" s="193" t="s">
        <v>189</v>
      </c>
      <c r="E168" s="38"/>
      <c r="F168" s="194" t="s">
        <v>2183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189</v>
      </c>
      <c r="AU168" s="19" t="s">
        <v>80</v>
      </c>
    </row>
    <row r="169" spans="1:65" s="2" customFormat="1" ht="11.25">
      <c r="A169" s="36"/>
      <c r="B169" s="37"/>
      <c r="C169" s="38"/>
      <c r="D169" s="198" t="s">
        <v>191</v>
      </c>
      <c r="E169" s="38"/>
      <c r="F169" s="199" t="s">
        <v>2184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191</v>
      </c>
      <c r="AU169" s="19" t="s">
        <v>80</v>
      </c>
    </row>
    <row r="170" spans="1:65" s="12" customFormat="1" ht="25.9" customHeight="1">
      <c r="B170" s="164"/>
      <c r="C170" s="165"/>
      <c r="D170" s="166" t="s">
        <v>70</v>
      </c>
      <c r="E170" s="167" t="s">
        <v>749</v>
      </c>
      <c r="F170" s="167" t="s">
        <v>750</v>
      </c>
      <c r="G170" s="165"/>
      <c r="H170" s="165"/>
      <c r="I170" s="168"/>
      <c r="J170" s="169">
        <f>BK170</f>
        <v>0</v>
      </c>
      <c r="K170" s="165"/>
      <c r="L170" s="170"/>
      <c r="M170" s="171"/>
      <c r="N170" s="172"/>
      <c r="O170" s="172"/>
      <c r="P170" s="173">
        <f>P171+P184</f>
        <v>0</v>
      </c>
      <c r="Q170" s="172"/>
      <c r="R170" s="173">
        <f>R171+R184</f>
        <v>0.5745285</v>
      </c>
      <c r="S170" s="172"/>
      <c r="T170" s="174">
        <f>T171+T184</f>
        <v>4.1586499999999998E-2</v>
      </c>
      <c r="AR170" s="175" t="s">
        <v>80</v>
      </c>
      <c r="AT170" s="176" t="s">
        <v>70</v>
      </c>
      <c r="AU170" s="176" t="s">
        <v>71</v>
      </c>
      <c r="AY170" s="175" t="s">
        <v>180</v>
      </c>
      <c r="BK170" s="177">
        <f>BK171+BK184</f>
        <v>0</v>
      </c>
    </row>
    <row r="171" spans="1:65" s="12" customFormat="1" ht="22.9" customHeight="1">
      <c r="B171" s="164"/>
      <c r="C171" s="165"/>
      <c r="D171" s="166" t="s">
        <v>70</v>
      </c>
      <c r="E171" s="178" t="s">
        <v>929</v>
      </c>
      <c r="F171" s="178" t="s">
        <v>930</v>
      </c>
      <c r="G171" s="165"/>
      <c r="H171" s="165"/>
      <c r="I171" s="168"/>
      <c r="J171" s="179">
        <f>BK171</f>
        <v>0</v>
      </c>
      <c r="K171" s="165"/>
      <c r="L171" s="170"/>
      <c r="M171" s="171"/>
      <c r="N171" s="172"/>
      <c r="O171" s="172"/>
      <c r="P171" s="173">
        <f>SUM(P172:P183)</f>
        <v>0</v>
      </c>
      <c r="Q171" s="172"/>
      <c r="R171" s="173">
        <f>SUM(R172:R183)</f>
        <v>0.37866949999999999</v>
      </c>
      <c r="S171" s="172"/>
      <c r="T171" s="174">
        <f>SUM(T172:T183)</f>
        <v>0</v>
      </c>
      <c r="AR171" s="175" t="s">
        <v>80</v>
      </c>
      <c r="AT171" s="176" t="s">
        <v>70</v>
      </c>
      <c r="AU171" s="176" t="s">
        <v>78</v>
      </c>
      <c r="AY171" s="175" t="s">
        <v>180</v>
      </c>
      <c r="BK171" s="177">
        <f>SUM(BK172:BK183)</f>
        <v>0</v>
      </c>
    </row>
    <row r="172" spans="1:65" s="2" customFormat="1" ht="33" customHeight="1">
      <c r="A172" s="36"/>
      <c r="B172" s="37"/>
      <c r="C172" s="180" t="s">
        <v>316</v>
      </c>
      <c r="D172" s="180" t="s">
        <v>182</v>
      </c>
      <c r="E172" s="181" t="s">
        <v>2440</v>
      </c>
      <c r="F172" s="182" t="s">
        <v>2441</v>
      </c>
      <c r="G172" s="183" t="s">
        <v>230</v>
      </c>
      <c r="H172" s="184">
        <v>39.71</v>
      </c>
      <c r="I172" s="185"/>
      <c r="J172" s="186">
        <f>ROUND(I172*H172,2)</f>
        <v>0</v>
      </c>
      <c r="K172" s="182" t="s">
        <v>186</v>
      </c>
      <c r="L172" s="41"/>
      <c r="M172" s="187" t="s">
        <v>19</v>
      </c>
      <c r="N172" s="188" t="s">
        <v>42</v>
      </c>
      <c r="O172" s="66"/>
      <c r="P172" s="189">
        <f>O172*H172</f>
        <v>0</v>
      </c>
      <c r="Q172" s="189">
        <v>1.25E-3</v>
      </c>
      <c r="R172" s="189">
        <f>Q172*H172</f>
        <v>4.9637500000000001E-2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312</v>
      </c>
      <c r="AT172" s="191" t="s">
        <v>182</v>
      </c>
      <c r="AU172" s="191" t="s">
        <v>80</v>
      </c>
      <c r="AY172" s="19" t="s">
        <v>180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78</v>
      </c>
      <c r="BK172" s="192">
        <f>ROUND(I172*H172,2)</f>
        <v>0</v>
      </c>
      <c r="BL172" s="19" t="s">
        <v>312</v>
      </c>
      <c r="BM172" s="191" t="s">
        <v>2442</v>
      </c>
    </row>
    <row r="173" spans="1:65" s="2" customFormat="1" ht="29.25">
      <c r="A173" s="36"/>
      <c r="B173" s="37"/>
      <c r="C173" s="38"/>
      <c r="D173" s="193" t="s">
        <v>189</v>
      </c>
      <c r="E173" s="38"/>
      <c r="F173" s="194" t="s">
        <v>2443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189</v>
      </c>
      <c r="AU173" s="19" t="s">
        <v>80</v>
      </c>
    </row>
    <row r="174" spans="1:65" s="2" customFormat="1" ht="11.25">
      <c r="A174" s="36"/>
      <c r="B174" s="37"/>
      <c r="C174" s="38"/>
      <c r="D174" s="198" t="s">
        <v>191</v>
      </c>
      <c r="E174" s="38"/>
      <c r="F174" s="199" t="s">
        <v>2444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191</v>
      </c>
      <c r="AU174" s="19" t="s">
        <v>80</v>
      </c>
    </row>
    <row r="175" spans="1:65" s="13" customFormat="1" ht="11.25">
      <c r="B175" s="200"/>
      <c r="C175" s="201"/>
      <c r="D175" s="193" t="s">
        <v>193</v>
      </c>
      <c r="E175" s="202" t="s">
        <v>19</v>
      </c>
      <c r="F175" s="203" t="s">
        <v>2098</v>
      </c>
      <c r="G175" s="201"/>
      <c r="H175" s="202" t="s">
        <v>19</v>
      </c>
      <c r="I175" s="204"/>
      <c r="J175" s="201"/>
      <c r="K175" s="201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193</v>
      </c>
      <c r="AU175" s="209" t="s">
        <v>80</v>
      </c>
      <c r="AV175" s="13" t="s">
        <v>78</v>
      </c>
      <c r="AW175" s="13" t="s">
        <v>33</v>
      </c>
      <c r="AX175" s="13" t="s">
        <v>71</v>
      </c>
      <c r="AY175" s="209" t="s">
        <v>180</v>
      </c>
    </row>
    <row r="176" spans="1:65" s="14" customFormat="1" ht="11.25">
      <c r="B176" s="210"/>
      <c r="C176" s="211"/>
      <c r="D176" s="193" t="s">
        <v>193</v>
      </c>
      <c r="E176" s="212" t="s">
        <v>19</v>
      </c>
      <c r="F176" s="213" t="s">
        <v>2445</v>
      </c>
      <c r="G176" s="211"/>
      <c r="H176" s="214">
        <v>39.71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193</v>
      </c>
      <c r="AU176" s="220" t="s">
        <v>80</v>
      </c>
      <c r="AV176" s="14" t="s">
        <v>80</v>
      </c>
      <c r="AW176" s="14" t="s">
        <v>33</v>
      </c>
      <c r="AX176" s="14" t="s">
        <v>78</v>
      </c>
      <c r="AY176" s="220" t="s">
        <v>180</v>
      </c>
    </row>
    <row r="177" spans="1:65" s="2" customFormat="1" ht="33" customHeight="1">
      <c r="A177" s="36"/>
      <c r="B177" s="37"/>
      <c r="C177" s="232" t="s">
        <v>321</v>
      </c>
      <c r="D177" s="232" t="s">
        <v>301</v>
      </c>
      <c r="E177" s="233" t="s">
        <v>2446</v>
      </c>
      <c r="F177" s="234" t="s">
        <v>2447</v>
      </c>
      <c r="G177" s="235" t="s">
        <v>230</v>
      </c>
      <c r="H177" s="236">
        <v>41.128999999999998</v>
      </c>
      <c r="I177" s="237"/>
      <c r="J177" s="238">
        <f>ROUND(I177*H177,2)</f>
        <v>0</v>
      </c>
      <c r="K177" s="234" t="s">
        <v>304</v>
      </c>
      <c r="L177" s="239"/>
      <c r="M177" s="240" t="s">
        <v>19</v>
      </c>
      <c r="N177" s="241" t="s">
        <v>42</v>
      </c>
      <c r="O177" s="66"/>
      <c r="P177" s="189">
        <f>O177*H177</f>
        <v>0</v>
      </c>
      <c r="Q177" s="189">
        <v>8.0000000000000002E-3</v>
      </c>
      <c r="R177" s="189">
        <f>Q177*H177</f>
        <v>0.32903199999999999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475</v>
      </c>
      <c r="AT177" s="191" t="s">
        <v>301</v>
      </c>
      <c r="AU177" s="191" t="s">
        <v>80</v>
      </c>
      <c r="AY177" s="19" t="s">
        <v>180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78</v>
      </c>
      <c r="BK177" s="192">
        <f>ROUND(I177*H177,2)</f>
        <v>0</v>
      </c>
      <c r="BL177" s="19" t="s">
        <v>312</v>
      </c>
      <c r="BM177" s="191" t="s">
        <v>2448</v>
      </c>
    </row>
    <row r="178" spans="1:65" s="2" customFormat="1" ht="19.5">
      <c r="A178" s="36"/>
      <c r="B178" s="37"/>
      <c r="C178" s="38"/>
      <c r="D178" s="193" t="s">
        <v>189</v>
      </c>
      <c r="E178" s="38"/>
      <c r="F178" s="194" t="s">
        <v>2447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189</v>
      </c>
      <c r="AU178" s="19" t="s">
        <v>80</v>
      </c>
    </row>
    <row r="179" spans="1:65" s="14" customFormat="1" ht="11.25">
      <c r="B179" s="210"/>
      <c r="C179" s="211"/>
      <c r="D179" s="193" t="s">
        <v>193</v>
      </c>
      <c r="E179" s="212" t="s">
        <v>19</v>
      </c>
      <c r="F179" s="213" t="s">
        <v>2449</v>
      </c>
      <c r="G179" s="211"/>
      <c r="H179" s="214">
        <v>39.17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193</v>
      </c>
      <c r="AU179" s="220" t="s">
        <v>80</v>
      </c>
      <c r="AV179" s="14" t="s">
        <v>80</v>
      </c>
      <c r="AW179" s="14" t="s">
        <v>33</v>
      </c>
      <c r="AX179" s="14" t="s">
        <v>78</v>
      </c>
      <c r="AY179" s="220" t="s">
        <v>180</v>
      </c>
    </row>
    <row r="180" spans="1:65" s="14" customFormat="1" ht="11.25">
      <c r="B180" s="210"/>
      <c r="C180" s="211"/>
      <c r="D180" s="193" t="s">
        <v>193</v>
      </c>
      <c r="E180" s="211"/>
      <c r="F180" s="213" t="s">
        <v>2450</v>
      </c>
      <c r="G180" s="211"/>
      <c r="H180" s="214">
        <v>41.128999999999998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193</v>
      </c>
      <c r="AU180" s="220" t="s">
        <v>80</v>
      </c>
      <c r="AV180" s="14" t="s">
        <v>80</v>
      </c>
      <c r="AW180" s="14" t="s">
        <v>4</v>
      </c>
      <c r="AX180" s="14" t="s">
        <v>78</v>
      </c>
      <c r="AY180" s="220" t="s">
        <v>180</v>
      </c>
    </row>
    <row r="181" spans="1:65" s="2" customFormat="1" ht="24.2" customHeight="1">
      <c r="A181" s="36"/>
      <c r="B181" s="37"/>
      <c r="C181" s="180" t="s">
        <v>329</v>
      </c>
      <c r="D181" s="180" t="s">
        <v>182</v>
      </c>
      <c r="E181" s="181" t="s">
        <v>2199</v>
      </c>
      <c r="F181" s="182" t="s">
        <v>2200</v>
      </c>
      <c r="G181" s="183" t="s">
        <v>765</v>
      </c>
      <c r="H181" s="253"/>
      <c r="I181" s="185"/>
      <c r="J181" s="186">
        <f>ROUND(I181*H181,2)</f>
        <v>0</v>
      </c>
      <c r="K181" s="182" t="s">
        <v>186</v>
      </c>
      <c r="L181" s="41"/>
      <c r="M181" s="187" t="s">
        <v>19</v>
      </c>
      <c r="N181" s="188" t="s">
        <v>42</v>
      </c>
      <c r="O181" s="6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312</v>
      </c>
      <c r="AT181" s="191" t="s">
        <v>182</v>
      </c>
      <c r="AU181" s="191" t="s">
        <v>80</v>
      </c>
      <c r="AY181" s="19" t="s">
        <v>180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78</v>
      </c>
      <c r="BK181" s="192">
        <f>ROUND(I181*H181,2)</f>
        <v>0</v>
      </c>
      <c r="BL181" s="19" t="s">
        <v>312</v>
      </c>
      <c r="BM181" s="191" t="s">
        <v>2451</v>
      </c>
    </row>
    <row r="182" spans="1:65" s="2" customFormat="1" ht="29.25">
      <c r="A182" s="36"/>
      <c r="B182" s="37"/>
      <c r="C182" s="38"/>
      <c r="D182" s="193" t="s">
        <v>189</v>
      </c>
      <c r="E182" s="38"/>
      <c r="F182" s="194" t="s">
        <v>2202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189</v>
      </c>
      <c r="AU182" s="19" t="s">
        <v>80</v>
      </c>
    </row>
    <row r="183" spans="1:65" s="2" customFormat="1" ht="11.25">
      <c r="A183" s="36"/>
      <c r="B183" s="37"/>
      <c r="C183" s="38"/>
      <c r="D183" s="198" t="s">
        <v>191</v>
      </c>
      <c r="E183" s="38"/>
      <c r="F183" s="199" t="s">
        <v>2203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191</v>
      </c>
      <c r="AU183" s="19" t="s">
        <v>80</v>
      </c>
    </row>
    <row r="184" spans="1:65" s="12" customFormat="1" ht="22.9" customHeight="1">
      <c r="B184" s="164"/>
      <c r="C184" s="165"/>
      <c r="D184" s="166" t="s">
        <v>70</v>
      </c>
      <c r="E184" s="178" t="s">
        <v>1501</v>
      </c>
      <c r="F184" s="178" t="s">
        <v>1502</v>
      </c>
      <c r="G184" s="165"/>
      <c r="H184" s="165"/>
      <c r="I184" s="168"/>
      <c r="J184" s="179">
        <f>BK184</f>
        <v>0</v>
      </c>
      <c r="K184" s="165"/>
      <c r="L184" s="170"/>
      <c r="M184" s="171"/>
      <c r="N184" s="172"/>
      <c r="O184" s="172"/>
      <c r="P184" s="173">
        <f>SUM(P185:P230)</f>
        <v>0</v>
      </c>
      <c r="Q184" s="172"/>
      <c r="R184" s="173">
        <f>SUM(R185:R230)</f>
        <v>0.19585900000000001</v>
      </c>
      <c r="S184" s="172"/>
      <c r="T184" s="174">
        <f>SUM(T185:T230)</f>
        <v>4.1586499999999998E-2</v>
      </c>
      <c r="AR184" s="175" t="s">
        <v>80</v>
      </c>
      <c r="AT184" s="176" t="s">
        <v>70</v>
      </c>
      <c r="AU184" s="176" t="s">
        <v>78</v>
      </c>
      <c r="AY184" s="175" t="s">
        <v>180</v>
      </c>
      <c r="BK184" s="177">
        <f>SUM(BK185:BK230)</f>
        <v>0</v>
      </c>
    </row>
    <row r="185" spans="1:65" s="2" customFormat="1" ht="16.5" customHeight="1">
      <c r="A185" s="36"/>
      <c r="B185" s="37"/>
      <c r="C185" s="180" t="s">
        <v>374</v>
      </c>
      <c r="D185" s="180" t="s">
        <v>182</v>
      </c>
      <c r="E185" s="181" t="s">
        <v>2329</v>
      </c>
      <c r="F185" s="182" t="s">
        <v>2330</v>
      </c>
      <c r="G185" s="183" t="s">
        <v>230</v>
      </c>
      <c r="H185" s="184">
        <v>134.15</v>
      </c>
      <c r="I185" s="185"/>
      <c r="J185" s="186">
        <f>ROUND(I185*H185,2)</f>
        <v>0</v>
      </c>
      <c r="K185" s="182" t="s">
        <v>186</v>
      </c>
      <c r="L185" s="41"/>
      <c r="M185" s="187" t="s">
        <v>19</v>
      </c>
      <c r="N185" s="188" t="s">
        <v>42</v>
      </c>
      <c r="O185" s="6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312</v>
      </c>
      <c r="AT185" s="191" t="s">
        <v>182</v>
      </c>
      <c r="AU185" s="191" t="s">
        <v>80</v>
      </c>
      <c r="AY185" s="19" t="s">
        <v>180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78</v>
      </c>
      <c r="BK185" s="192">
        <f>ROUND(I185*H185,2)</f>
        <v>0</v>
      </c>
      <c r="BL185" s="19" t="s">
        <v>312</v>
      </c>
      <c r="BM185" s="191" t="s">
        <v>2452</v>
      </c>
    </row>
    <row r="186" spans="1:65" s="2" customFormat="1" ht="11.25">
      <c r="A186" s="36"/>
      <c r="B186" s="37"/>
      <c r="C186" s="38"/>
      <c r="D186" s="193" t="s">
        <v>189</v>
      </c>
      <c r="E186" s="38"/>
      <c r="F186" s="194" t="s">
        <v>2332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189</v>
      </c>
      <c r="AU186" s="19" t="s">
        <v>80</v>
      </c>
    </row>
    <row r="187" spans="1:65" s="2" customFormat="1" ht="11.25">
      <c r="A187" s="36"/>
      <c r="B187" s="37"/>
      <c r="C187" s="38"/>
      <c r="D187" s="198" t="s">
        <v>191</v>
      </c>
      <c r="E187" s="38"/>
      <c r="F187" s="199" t="s">
        <v>2333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191</v>
      </c>
      <c r="AU187" s="19" t="s">
        <v>80</v>
      </c>
    </row>
    <row r="188" spans="1:65" s="13" customFormat="1" ht="11.25">
      <c r="B188" s="200"/>
      <c r="C188" s="201"/>
      <c r="D188" s="193" t="s">
        <v>193</v>
      </c>
      <c r="E188" s="202" t="s">
        <v>19</v>
      </c>
      <c r="F188" s="203" t="s">
        <v>2334</v>
      </c>
      <c r="G188" s="201"/>
      <c r="H188" s="202" t="s">
        <v>19</v>
      </c>
      <c r="I188" s="204"/>
      <c r="J188" s="201"/>
      <c r="K188" s="201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193</v>
      </c>
      <c r="AU188" s="209" t="s">
        <v>80</v>
      </c>
      <c r="AV188" s="13" t="s">
        <v>78</v>
      </c>
      <c r="AW188" s="13" t="s">
        <v>33</v>
      </c>
      <c r="AX188" s="13" t="s">
        <v>71</v>
      </c>
      <c r="AY188" s="209" t="s">
        <v>180</v>
      </c>
    </row>
    <row r="189" spans="1:65" s="14" customFormat="1" ht="22.5">
      <c r="B189" s="210"/>
      <c r="C189" s="211"/>
      <c r="D189" s="193" t="s">
        <v>193</v>
      </c>
      <c r="E189" s="212" t="s">
        <v>19</v>
      </c>
      <c r="F189" s="213" t="s">
        <v>2453</v>
      </c>
      <c r="G189" s="211"/>
      <c r="H189" s="214">
        <v>134.15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193</v>
      </c>
      <c r="AU189" s="220" t="s">
        <v>80</v>
      </c>
      <c r="AV189" s="14" t="s">
        <v>80</v>
      </c>
      <c r="AW189" s="14" t="s">
        <v>33</v>
      </c>
      <c r="AX189" s="14" t="s">
        <v>71</v>
      </c>
      <c r="AY189" s="220" t="s">
        <v>180</v>
      </c>
    </row>
    <row r="190" spans="1:65" s="15" customFormat="1" ht="11.25">
      <c r="B190" s="221"/>
      <c r="C190" s="222"/>
      <c r="D190" s="193" t="s">
        <v>193</v>
      </c>
      <c r="E190" s="223" t="s">
        <v>19</v>
      </c>
      <c r="F190" s="224" t="s">
        <v>238</v>
      </c>
      <c r="G190" s="222"/>
      <c r="H190" s="225">
        <v>134.15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193</v>
      </c>
      <c r="AU190" s="231" t="s">
        <v>80</v>
      </c>
      <c r="AV190" s="15" t="s">
        <v>187</v>
      </c>
      <c r="AW190" s="15" t="s">
        <v>33</v>
      </c>
      <c r="AX190" s="15" t="s">
        <v>78</v>
      </c>
      <c r="AY190" s="231" t="s">
        <v>180</v>
      </c>
    </row>
    <row r="191" spans="1:65" s="2" customFormat="1" ht="16.5" customHeight="1">
      <c r="A191" s="36"/>
      <c r="B191" s="37"/>
      <c r="C191" s="180" t="s">
        <v>7</v>
      </c>
      <c r="D191" s="180" t="s">
        <v>182</v>
      </c>
      <c r="E191" s="181" t="s">
        <v>1515</v>
      </c>
      <c r="F191" s="182" t="s">
        <v>1516</v>
      </c>
      <c r="G191" s="183" t="s">
        <v>230</v>
      </c>
      <c r="H191" s="184">
        <v>134.15</v>
      </c>
      <c r="I191" s="185"/>
      <c r="J191" s="186">
        <f>ROUND(I191*H191,2)</f>
        <v>0</v>
      </c>
      <c r="K191" s="182" t="s">
        <v>186</v>
      </c>
      <c r="L191" s="41"/>
      <c r="M191" s="187" t="s">
        <v>19</v>
      </c>
      <c r="N191" s="188" t="s">
        <v>42</v>
      </c>
      <c r="O191" s="66"/>
      <c r="P191" s="189">
        <f>O191*H191</f>
        <v>0</v>
      </c>
      <c r="Q191" s="189">
        <v>1E-3</v>
      </c>
      <c r="R191" s="189">
        <f>Q191*H191</f>
        <v>0.13415000000000002</v>
      </c>
      <c r="S191" s="189">
        <v>3.1E-4</v>
      </c>
      <c r="T191" s="190">
        <f>S191*H191</f>
        <v>4.1586499999999998E-2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312</v>
      </c>
      <c r="AT191" s="191" t="s">
        <v>182</v>
      </c>
      <c r="AU191" s="191" t="s">
        <v>80</v>
      </c>
      <c r="AY191" s="19" t="s">
        <v>180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78</v>
      </c>
      <c r="BK191" s="192">
        <f>ROUND(I191*H191,2)</f>
        <v>0</v>
      </c>
      <c r="BL191" s="19" t="s">
        <v>312</v>
      </c>
      <c r="BM191" s="191" t="s">
        <v>2454</v>
      </c>
    </row>
    <row r="192" spans="1:65" s="2" customFormat="1" ht="11.25">
      <c r="A192" s="36"/>
      <c r="B192" s="37"/>
      <c r="C192" s="38"/>
      <c r="D192" s="193" t="s">
        <v>189</v>
      </c>
      <c r="E192" s="38"/>
      <c r="F192" s="194" t="s">
        <v>1518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189</v>
      </c>
      <c r="AU192" s="19" t="s">
        <v>80</v>
      </c>
    </row>
    <row r="193" spans="1:65" s="2" customFormat="1" ht="11.25">
      <c r="A193" s="36"/>
      <c r="B193" s="37"/>
      <c r="C193" s="38"/>
      <c r="D193" s="198" t="s">
        <v>191</v>
      </c>
      <c r="E193" s="38"/>
      <c r="F193" s="199" t="s">
        <v>1519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191</v>
      </c>
      <c r="AU193" s="19" t="s">
        <v>80</v>
      </c>
    </row>
    <row r="194" spans="1:65" s="13" customFormat="1" ht="11.25">
      <c r="B194" s="200"/>
      <c r="C194" s="201"/>
      <c r="D194" s="193" t="s">
        <v>193</v>
      </c>
      <c r="E194" s="202" t="s">
        <v>19</v>
      </c>
      <c r="F194" s="203" t="s">
        <v>2334</v>
      </c>
      <c r="G194" s="201"/>
      <c r="H194" s="202" t="s">
        <v>19</v>
      </c>
      <c r="I194" s="204"/>
      <c r="J194" s="201"/>
      <c r="K194" s="201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193</v>
      </c>
      <c r="AU194" s="209" t="s">
        <v>80</v>
      </c>
      <c r="AV194" s="13" t="s">
        <v>78</v>
      </c>
      <c r="AW194" s="13" t="s">
        <v>33</v>
      </c>
      <c r="AX194" s="13" t="s">
        <v>71</v>
      </c>
      <c r="AY194" s="209" t="s">
        <v>180</v>
      </c>
    </row>
    <row r="195" spans="1:65" s="14" customFormat="1" ht="22.5">
      <c r="B195" s="210"/>
      <c r="C195" s="211"/>
      <c r="D195" s="193" t="s">
        <v>193</v>
      </c>
      <c r="E195" s="212" t="s">
        <v>19</v>
      </c>
      <c r="F195" s="213" t="s">
        <v>2453</v>
      </c>
      <c r="G195" s="211"/>
      <c r="H195" s="214">
        <v>134.15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193</v>
      </c>
      <c r="AU195" s="220" t="s">
        <v>80</v>
      </c>
      <c r="AV195" s="14" t="s">
        <v>80</v>
      </c>
      <c r="AW195" s="14" t="s">
        <v>33</v>
      </c>
      <c r="AX195" s="14" t="s">
        <v>71</v>
      </c>
      <c r="AY195" s="220" t="s">
        <v>180</v>
      </c>
    </row>
    <row r="196" spans="1:65" s="15" customFormat="1" ht="11.25">
      <c r="B196" s="221"/>
      <c r="C196" s="222"/>
      <c r="D196" s="193" t="s">
        <v>193</v>
      </c>
      <c r="E196" s="223" t="s">
        <v>19</v>
      </c>
      <c r="F196" s="224" t="s">
        <v>238</v>
      </c>
      <c r="G196" s="222"/>
      <c r="H196" s="225">
        <v>134.15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193</v>
      </c>
      <c r="AU196" s="231" t="s">
        <v>80</v>
      </c>
      <c r="AV196" s="15" t="s">
        <v>187</v>
      </c>
      <c r="AW196" s="15" t="s">
        <v>33</v>
      </c>
      <c r="AX196" s="15" t="s">
        <v>78</v>
      </c>
      <c r="AY196" s="231" t="s">
        <v>180</v>
      </c>
    </row>
    <row r="197" spans="1:65" s="2" customFormat="1" ht="24.2" customHeight="1">
      <c r="A197" s="36"/>
      <c r="B197" s="37"/>
      <c r="C197" s="180" t="s">
        <v>399</v>
      </c>
      <c r="D197" s="180" t="s">
        <v>182</v>
      </c>
      <c r="E197" s="181" t="s">
        <v>1521</v>
      </c>
      <c r="F197" s="182" t="s">
        <v>1522</v>
      </c>
      <c r="G197" s="183" t="s">
        <v>230</v>
      </c>
      <c r="H197" s="184">
        <v>134.15</v>
      </c>
      <c r="I197" s="185"/>
      <c r="J197" s="186">
        <f>ROUND(I197*H197,2)</f>
        <v>0</v>
      </c>
      <c r="K197" s="182" t="s">
        <v>186</v>
      </c>
      <c r="L197" s="41"/>
      <c r="M197" s="187" t="s">
        <v>19</v>
      </c>
      <c r="N197" s="188" t="s">
        <v>42</v>
      </c>
      <c r="O197" s="6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312</v>
      </c>
      <c r="AT197" s="191" t="s">
        <v>182</v>
      </c>
      <c r="AU197" s="191" t="s">
        <v>80</v>
      </c>
      <c r="AY197" s="19" t="s">
        <v>180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78</v>
      </c>
      <c r="BK197" s="192">
        <f>ROUND(I197*H197,2)</f>
        <v>0</v>
      </c>
      <c r="BL197" s="19" t="s">
        <v>312</v>
      </c>
      <c r="BM197" s="191" t="s">
        <v>2455</v>
      </c>
    </row>
    <row r="198" spans="1:65" s="2" customFormat="1" ht="19.5">
      <c r="A198" s="36"/>
      <c r="B198" s="37"/>
      <c r="C198" s="38"/>
      <c r="D198" s="193" t="s">
        <v>189</v>
      </c>
      <c r="E198" s="38"/>
      <c r="F198" s="194" t="s">
        <v>1524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189</v>
      </c>
      <c r="AU198" s="19" t="s">
        <v>80</v>
      </c>
    </row>
    <row r="199" spans="1:65" s="2" customFormat="1" ht="11.25">
      <c r="A199" s="36"/>
      <c r="B199" s="37"/>
      <c r="C199" s="38"/>
      <c r="D199" s="198" t="s">
        <v>191</v>
      </c>
      <c r="E199" s="38"/>
      <c r="F199" s="199" t="s">
        <v>1525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191</v>
      </c>
      <c r="AU199" s="19" t="s">
        <v>80</v>
      </c>
    </row>
    <row r="200" spans="1:65" s="13" customFormat="1" ht="11.25">
      <c r="B200" s="200"/>
      <c r="C200" s="201"/>
      <c r="D200" s="193" t="s">
        <v>193</v>
      </c>
      <c r="E200" s="202" t="s">
        <v>19</v>
      </c>
      <c r="F200" s="203" t="s">
        <v>2334</v>
      </c>
      <c r="G200" s="201"/>
      <c r="H200" s="202" t="s">
        <v>19</v>
      </c>
      <c r="I200" s="204"/>
      <c r="J200" s="201"/>
      <c r="K200" s="201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193</v>
      </c>
      <c r="AU200" s="209" t="s">
        <v>80</v>
      </c>
      <c r="AV200" s="13" t="s">
        <v>78</v>
      </c>
      <c r="AW200" s="13" t="s">
        <v>33</v>
      </c>
      <c r="AX200" s="13" t="s">
        <v>71</v>
      </c>
      <c r="AY200" s="209" t="s">
        <v>180</v>
      </c>
    </row>
    <row r="201" spans="1:65" s="14" customFormat="1" ht="22.5">
      <c r="B201" s="210"/>
      <c r="C201" s="211"/>
      <c r="D201" s="193" t="s">
        <v>193</v>
      </c>
      <c r="E201" s="212" t="s">
        <v>19</v>
      </c>
      <c r="F201" s="213" t="s">
        <v>2453</v>
      </c>
      <c r="G201" s="211"/>
      <c r="H201" s="214">
        <v>134.15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193</v>
      </c>
      <c r="AU201" s="220" t="s">
        <v>80</v>
      </c>
      <c r="AV201" s="14" t="s">
        <v>80</v>
      </c>
      <c r="AW201" s="14" t="s">
        <v>33</v>
      </c>
      <c r="AX201" s="14" t="s">
        <v>71</v>
      </c>
      <c r="AY201" s="220" t="s">
        <v>180</v>
      </c>
    </row>
    <row r="202" spans="1:65" s="15" customFormat="1" ht="11.25">
      <c r="B202" s="221"/>
      <c r="C202" s="222"/>
      <c r="D202" s="193" t="s">
        <v>193</v>
      </c>
      <c r="E202" s="223" t="s">
        <v>19</v>
      </c>
      <c r="F202" s="224" t="s">
        <v>238</v>
      </c>
      <c r="G202" s="222"/>
      <c r="H202" s="225">
        <v>134.15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193</v>
      </c>
      <c r="AU202" s="231" t="s">
        <v>80</v>
      </c>
      <c r="AV202" s="15" t="s">
        <v>187</v>
      </c>
      <c r="AW202" s="15" t="s">
        <v>33</v>
      </c>
      <c r="AX202" s="15" t="s">
        <v>78</v>
      </c>
      <c r="AY202" s="231" t="s">
        <v>180</v>
      </c>
    </row>
    <row r="203" spans="1:65" s="2" customFormat="1" ht="16.5" customHeight="1">
      <c r="A203" s="36"/>
      <c r="B203" s="37"/>
      <c r="C203" s="180" t="s">
        <v>407</v>
      </c>
      <c r="D203" s="180" t="s">
        <v>182</v>
      </c>
      <c r="E203" s="181" t="s">
        <v>1527</v>
      </c>
      <c r="F203" s="182" t="s">
        <v>1528</v>
      </c>
      <c r="G203" s="183" t="s">
        <v>230</v>
      </c>
      <c r="H203" s="184">
        <v>32.1</v>
      </c>
      <c r="I203" s="185"/>
      <c r="J203" s="186">
        <f>ROUND(I203*H203,2)</f>
        <v>0</v>
      </c>
      <c r="K203" s="182" t="s">
        <v>186</v>
      </c>
      <c r="L203" s="41"/>
      <c r="M203" s="187" t="s">
        <v>19</v>
      </c>
      <c r="N203" s="188" t="s">
        <v>42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312</v>
      </c>
      <c r="AT203" s="191" t="s">
        <v>182</v>
      </c>
      <c r="AU203" s="191" t="s">
        <v>80</v>
      </c>
      <c r="AY203" s="19" t="s">
        <v>180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78</v>
      </c>
      <c r="BK203" s="192">
        <f>ROUND(I203*H203,2)</f>
        <v>0</v>
      </c>
      <c r="BL203" s="19" t="s">
        <v>312</v>
      </c>
      <c r="BM203" s="191" t="s">
        <v>2456</v>
      </c>
    </row>
    <row r="204" spans="1:65" s="2" customFormat="1" ht="19.5">
      <c r="A204" s="36"/>
      <c r="B204" s="37"/>
      <c r="C204" s="38"/>
      <c r="D204" s="193" t="s">
        <v>189</v>
      </c>
      <c r="E204" s="38"/>
      <c r="F204" s="194" t="s">
        <v>1530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189</v>
      </c>
      <c r="AU204" s="19" t="s">
        <v>80</v>
      </c>
    </row>
    <row r="205" spans="1:65" s="2" customFormat="1" ht="11.25">
      <c r="A205" s="36"/>
      <c r="B205" s="37"/>
      <c r="C205" s="38"/>
      <c r="D205" s="198" t="s">
        <v>191</v>
      </c>
      <c r="E205" s="38"/>
      <c r="F205" s="199" t="s">
        <v>1531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191</v>
      </c>
      <c r="AU205" s="19" t="s">
        <v>80</v>
      </c>
    </row>
    <row r="206" spans="1:65" s="13" customFormat="1" ht="11.25">
      <c r="B206" s="200"/>
      <c r="C206" s="201"/>
      <c r="D206" s="193" t="s">
        <v>193</v>
      </c>
      <c r="E206" s="202" t="s">
        <v>19</v>
      </c>
      <c r="F206" s="203" t="s">
        <v>2334</v>
      </c>
      <c r="G206" s="201"/>
      <c r="H206" s="202" t="s">
        <v>19</v>
      </c>
      <c r="I206" s="204"/>
      <c r="J206" s="201"/>
      <c r="K206" s="201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193</v>
      </c>
      <c r="AU206" s="209" t="s">
        <v>80</v>
      </c>
      <c r="AV206" s="13" t="s">
        <v>78</v>
      </c>
      <c r="AW206" s="13" t="s">
        <v>33</v>
      </c>
      <c r="AX206" s="13" t="s">
        <v>71</v>
      </c>
      <c r="AY206" s="209" t="s">
        <v>180</v>
      </c>
    </row>
    <row r="207" spans="1:65" s="14" customFormat="1" ht="11.25">
      <c r="B207" s="210"/>
      <c r="C207" s="211"/>
      <c r="D207" s="193" t="s">
        <v>193</v>
      </c>
      <c r="E207" s="212" t="s">
        <v>19</v>
      </c>
      <c r="F207" s="213" t="s">
        <v>2400</v>
      </c>
      <c r="G207" s="211"/>
      <c r="H207" s="214">
        <v>32.1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193</v>
      </c>
      <c r="AU207" s="220" t="s">
        <v>80</v>
      </c>
      <c r="AV207" s="14" t="s">
        <v>80</v>
      </c>
      <c r="AW207" s="14" t="s">
        <v>33</v>
      </c>
      <c r="AX207" s="14" t="s">
        <v>78</v>
      </c>
      <c r="AY207" s="220" t="s">
        <v>180</v>
      </c>
    </row>
    <row r="208" spans="1:65" s="2" customFormat="1" ht="21.75" customHeight="1">
      <c r="A208" s="36"/>
      <c r="B208" s="37"/>
      <c r="C208" s="180" t="s">
        <v>413</v>
      </c>
      <c r="D208" s="180" t="s">
        <v>182</v>
      </c>
      <c r="E208" s="181" t="s">
        <v>1535</v>
      </c>
      <c r="F208" s="182" t="s">
        <v>1536</v>
      </c>
      <c r="G208" s="183" t="s">
        <v>230</v>
      </c>
      <c r="H208" s="184">
        <v>24.02</v>
      </c>
      <c r="I208" s="185"/>
      <c r="J208" s="186">
        <f>ROUND(I208*H208,2)</f>
        <v>0</v>
      </c>
      <c r="K208" s="182" t="s">
        <v>186</v>
      </c>
      <c r="L208" s="41"/>
      <c r="M208" s="187" t="s">
        <v>19</v>
      </c>
      <c r="N208" s="188" t="s">
        <v>42</v>
      </c>
      <c r="O208" s="66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312</v>
      </c>
      <c r="AT208" s="191" t="s">
        <v>182</v>
      </c>
      <c r="AU208" s="191" t="s">
        <v>80</v>
      </c>
      <c r="AY208" s="19" t="s">
        <v>180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78</v>
      </c>
      <c r="BK208" s="192">
        <f>ROUND(I208*H208,2)</f>
        <v>0</v>
      </c>
      <c r="BL208" s="19" t="s">
        <v>312</v>
      </c>
      <c r="BM208" s="191" t="s">
        <v>2457</v>
      </c>
    </row>
    <row r="209" spans="1:65" s="2" customFormat="1" ht="29.25">
      <c r="A209" s="36"/>
      <c r="B209" s="37"/>
      <c r="C209" s="38"/>
      <c r="D209" s="193" t="s">
        <v>189</v>
      </c>
      <c r="E209" s="38"/>
      <c r="F209" s="194" t="s">
        <v>1538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189</v>
      </c>
      <c r="AU209" s="19" t="s">
        <v>80</v>
      </c>
    </row>
    <row r="210" spans="1:65" s="2" customFormat="1" ht="11.25">
      <c r="A210" s="36"/>
      <c r="B210" s="37"/>
      <c r="C210" s="38"/>
      <c r="D210" s="198" t="s">
        <v>191</v>
      </c>
      <c r="E210" s="38"/>
      <c r="F210" s="199" t="s">
        <v>1539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191</v>
      </c>
      <c r="AU210" s="19" t="s">
        <v>80</v>
      </c>
    </row>
    <row r="211" spans="1:65" s="13" customFormat="1" ht="11.25">
      <c r="B211" s="200"/>
      <c r="C211" s="201"/>
      <c r="D211" s="193" t="s">
        <v>193</v>
      </c>
      <c r="E211" s="202" t="s">
        <v>19</v>
      </c>
      <c r="F211" s="203" t="s">
        <v>2334</v>
      </c>
      <c r="G211" s="201"/>
      <c r="H211" s="202" t="s">
        <v>19</v>
      </c>
      <c r="I211" s="204"/>
      <c r="J211" s="201"/>
      <c r="K211" s="201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193</v>
      </c>
      <c r="AU211" s="209" t="s">
        <v>80</v>
      </c>
      <c r="AV211" s="13" t="s">
        <v>78</v>
      </c>
      <c r="AW211" s="13" t="s">
        <v>33</v>
      </c>
      <c r="AX211" s="13" t="s">
        <v>71</v>
      </c>
      <c r="AY211" s="209" t="s">
        <v>180</v>
      </c>
    </row>
    <row r="212" spans="1:65" s="14" customFormat="1" ht="22.5">
      <c r="B212" s="210"/>
      <c r="C212" s="211"/>
      <c r="D212" s="193" t="s">
        <v>193</v>
      </c>
      <c r="E212" s="212" t="s">
        <v>19</v>
      </c>
      <c r="F212" s="213" t="s">
        <v>2458</v>
      </c>
      <c r="G212" s="211"/>
      <c r="H212" s="214">
        <v>24.02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193</v>
      </c>
      <c r="AU212" s="220" t="s">
        <v>80</v>
      </c>
      <c r="AV212" s="14" t="s">
        <v>80</v>
      </c>
      <c r="AW212" s="14" t="s">
        <v>33</v>
      </c>
      <c r="AX212" s="14" t="s">
        <v>71</v>
      </c>
      <c r="AY212" s="220" t="s">
        <v>180</v>
      </c>
    </row>
    <row r="213" spans="1:65" s="15" customFormat="1" ht="11.25">
      <c r="B213" s="221"/>
      <c r="C213" s="222"/>
      <c r="D213" s="193" t="s">
        <v>193</v>
      </c>
      <c r="E213" s="223" t="s">
        <v>19</v>
      </c>
      <c r="F213" s="224" t="s">
        <v>238</v>
      </c>
      <c r="G213" s="222"/>
      <c r="H213" s="225">
        <v>24.02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193</v>
      </c>
      <c r="AU213" s="231" t="s">
        <v>80</v>
      </c>
      <c r="AV213" s="15" t="s">
        <v>187</v>
      </c>
      <c r="AW213" s="15" t="s">
        <v>33</v>
      </c>
      <c r="AX213" s="15" t="s">
        <v>78</v>
      </c>
      <c r="AY213" s="231" t="s">
        <v>180</v>
      </c>
    </row>
    <row r="214" spans="1:65" s="2" customFormat="1" ht="16.5" customHeight="1">
      <c r="A214" s="36"/>
      <c r="B214" s="37"/>
      <c r="C214" s="232" t="s">
        <v>419</v>
      </c>
      <c r="D214" s="232" t="s">
        <v>301</v>
      </c>
      <c r="E214" s="233" t="s">
        <v>1549</v>
      </c>
      <c r="F214" s="234" t="s">
        <v>1550</v>
      </c>
      <c r="G214" s="235" t="s">
        <v>230</v>
      </c>
      <c r="H214" s="236">
        <v>58.926000000000002</v>
      </c>
      <c r="I214" s="237"/>
      <c r="J214" s="238">
        <f>ROUND(I214*H214,2)</f>
        <v>0</v>
      </c>
      <c r="K214" s="234" t="s">
        <v>186</v>
      </c>
      <c r="L214" s="239"/>
      <c r="M214" s="240" t="s">
        <v>19</v>
      </c>
      <c r="N214" s="241" t="s">
        <v>42</v>
      </c>
      <c r="O214" s="66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475</v>
      </c>
      <c r="AT214" s="191" t="s">
        <v>301</v>
      </c>
      <c r="AU214" s="191" t="s">
        <v>80</v>
      </c>
      <c r="AY214" s="19" t="s">
        <v>180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78</v>
      </c>
      <c r="BK214" s="192">
        <f>ROUND(I214*H214,2)</f>
        <v>0</v>
      </c>
      <c r="BL214" s="19" t="s">
        <v>312</v>
      </c>
      <c r="BM214" s="191" t="s">
        <v>2459</v>
      </c>
    </row>
    <row r="215" spans="1:65" s="2" customFormat="1" ht="11.25">
      <c r="A215" s="36"/>
      <c r="B215" s="37"/>
      <c r="C215" s="38"/>
      <c r="D215" s="193" t="s">
        <v>189</v>
      </c>
      <c r="E215" s="38"/>
      <c r="F215" s="194" t="s">
        <v>1550</v>
      </c>
      <c r="G215" s="38"/>
      <c r="H215" s="38"/>
      <c r="I215" s="195"/>
      <c r="J215" s="38"/>
      <c r="K215" s="38"/>
      <c r="L215" s="41"/>
      <c r="M215" s="196"/>
      <c r="N215" s="197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189</v>
      </c>
      <c r="AU215" s="19" t="s">
        <v>80</v>
      </c>
    </row>
    <row r="216" spans="1:65" s="13" customFormat="1" ht="11.25">
      <c r="B216" s="200"/>
      <c r="C216" s="201"/>
      <c r="D216" s="193" t="s">
        <v>193</v>
      </c>
      <c r="E216" s="202" t="s">
        <v>19</v>
      </c>
      <c r="F216" s="203" t="s">
        <v>2015</v>
      </c>
      <c r="G216" s="201"/>
      <c r="H216" s="202" t="s">
        <v>19</v>
      </c>
      <c r="I216" s="204"/>
      <c r="J216" s="201"/>
      <c r="K216" s="201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193</v>
      </c>
      <c r="AU216" s="209" t="s">
        <v>80</v>
      </c>
      <c r="AV216" s="13" t="s">
        <v>78</v>
      </c>
      <c r="AW216" s="13" t="s">
        <v>33</v>
      </c>
      <c r="AX216" s="13" t="s">
        <v>71</v>
      </c>
      <c r="AY216" s="209" t="s">
        <v>180</v>
      </c>
    </row>
    <row r="217" spans="1:65" s="14" customFormat="1" ht="11.25">
      <c r="B217" s="210"/>
      <c r="C217" s="211"/>
      <c r="D217" s="193" t="s">
        <v>193</v>
      </c>
      <c r="E217" s="212" t="s">
        <v>19</v>
      </c>
      <c r="F217" s="213" t="s">
        <v>2460</v>
      </c>
      <c r="G217" s="211"/>
      <c r="H217" s="214">
        <v>56.12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193</v>
      </c>
      <c r="AU217" s="220" t="s">
        <v>80</v>
      </c>
      <c r="AV217" s="14" t="s">
        <v>80</v>
      </c>
      <c r="AW217" s="14" t="s">
        <v>33</v>
      </c>
      <c r="AX217" s="14" t="s">
        <v>78</v>
      </c>
      <c r="AY217" s="220" t="s">
        <v>180</v>
      </c>
    </row>
    <row r="218" spans="1:65" s="14" customFormat="1" ht="11.25">
      <c r="B218" s="210"/>
      <c r="C218" s="211"/>
      <c r="D218" s="193" t="s">
        <v>193</v>
      </c>
      <c r="E218" s="211"/>
      <c r="F218" s="213" t="s">
        <v>2461</v>
      </c>
      <c r="G218" s="211"/>
      <c r="H218" s="214">
        <v>58.926000000000002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193</v>
      </c>
      <c r="AU218" s="220" t="s">
        <v>80</v>
      </c>
      <c r="AV218" s="14" t="s">
        <v>80</v>
      </c>
      <c r="AW218" s="14" t="s">
        <v>4</v>
      </c>
      <c r="AX218" s="14" t="s">
        <v>78</v>
      </c>
      <c r="AY218" s="220" t="s">
        <v>180</v>
      </c>
    </row>
    <row r="219" spans="1:65" s="2" customFormat="1" ht="24.2" customHeight="1">
      <c r="A219" s="36"/>
      <c r="B219" s="37"/>
      <c r="C219" s="180" t="s">
        <v>428</v>
      </c>
      <c r="D219" s="180" t="s">
        <v>182</v>
      </c>
      <c r="E219" s="181" t="s">
        <v>1555</v>
      </c>
      <c r="F219" s="182" t="s">
        <v>1556</v>
      </c>
      <c r="G219" s="183" t="s">
        <v>230</v>
      </c>
      <c r="H219" s="184">
        <v>134.15</v>
      </c>
      <c r="I219" s="185"/>
      <c r="J219" s="186">
        <f>ROUND(I219*H219,2)</f>
        <v>0</v>
      </c>
      <c r="K219" s="182" t="s">
        <v>186</v>
      </c>
      <c r="L219" s="41"/>
      <c r="M219" s="187" t="s">
        <v>19</v>
      </c>
      <c r="N219" s="188" t="s">
        <v>42</v>
      </c>
      <c r="O219" s="66"/>
      <c r="P219" s="189">
        <f>O219*H219</f>
        <v>0</v>
      </c>
      <c r="Q219" s="189">
        <v>2.0000000000000001E-4</v>
      </c>
      <c r="R219" s="189">
        <f>Q219*H219</f>
        <v>2.6830000000000003E-2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312</v>
      </c>
      <c r="AT219" s="191" t="s">
        <v>182</v>
      </c>
      <c r="AU219" s="191" t="s">
        <v>80</v>
      </c>
      <c r="AY219" s="19" t="s">
        <v>180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78</v>
      </c>
      <c r="BK219" s="192">
        <f>ROUND(I219*H219,2)</f>
        <v>0</v>
      </c>
      <c r="BL219" s="19" t="s">
        <v>312</v>
      </c>
      <c r="BM219" s="191" t="s">
        <v>2462</v>
      </c>
    </row>
    <row r="220" spans="1:65" s="2" customFormat="1" ht="19.5">
      <c r="A220" s="36"/>
      <c r="B220" s="37"/>
      <c r="C220" s="38"/>
      <c r="D220" s="193" t="s">
        <v>189</v>
      </c>
      <c r="E220" s="38"/>
      <c r="F220" s="194" t="s">
        <v>1558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189</v>
      </c>
      <c r="AU220" s="19" t="s">
        <v>80</v>
      </c>
    </row>
    <row r="221" spans="1:65" s="2" customFormat="1" ht="11.25">
      <c r="A221" s="36"/>
      <c r="B221" s="37"/>
      <c r="C221" s="38"/>
      <c r="D221" s="198" t="s">
        <v>191</v>
      </c>
      <c r="E221" s="38"/>
      <c r="F221" s="199" t="s">
        <v>1559</v>
      </c>
      <c r="G221" s="38"/>
      <c r="H221" s="38"/>
      <c r="I221" s="195"/>
      <c r="J221" s="38"/>
      <c r="K221" s="38"/>
      <c r="L221" s="41"/>
      <c r="M221" s="196"/>
      <c r="N221" s="197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191</v>
      </c>
      <c r="AU221" s="19" t="s">
        <v>80</v>
      </c>
    </row>
    <row r="222" spans="1:65" s="13" customFormat="1" ht="11.25">
      <c r="B222" s="200"/>
      <c r="C222" s="201"/>
      <c r="D222" s="193" t="s">
        <v>193</v>
      </c>
      <c r="E222" s="202" t="s">
        <v>19</v>
      </c>
      <c r="F222" s="203" t="s">
        <v>2334</v>
      </c>
      <c r="G222" s="201"/>
      <c r="H222" s="202" t="s">
        <v>19</v>
      </c>
      <c r="I222" s="204"/>
      <c r="J222" s="201"/>
      <c r="K222" s="201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193</v>
      </c>
      <c r="AU222" s="209" t="s">
        <v>80</v>
      </c>
      <c r="AV222" s="13" t="s">
        <v>78</v>
      </c>
      <c r="AW222" s="13" t="s">
        <v>33</v>
      </c>
      <c r="AX222" s="13" t="s">
        <v>71</v>
      </c>
      <c r="AY222" s="209" t="s">
        <v>180</v>
      </c>
    </row>
    <row r="223" spans="1:65" s="14" customFormat="1" ht="22.5">
      <c r="B223" s="210"/>
      <c r="C223" s="211"/>
      <c r="D223" s="193" t="s">
        <v>193</v>
      </c>
      <c r="E223" s="212" t="s">
        <v>19</v>
      </c>
      <c r="F223" s="213" t="s">
        <v>2453</v>
      </c>
      <c r="G223" s="211"/>
      <c r="H223" s="214">
        <v>134.15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193</v>
      </c>
      <c r="AU223" s="220" t="s">
        <v>80</v>
      </c>
      <c r="AV223" s="14" t="s">
        <v>80</v>
      </c>
      <c r="AW223" s="14" t="s">
        <v>33</v>
      </c>
      <c r="AX223" s="14" t="s">
        <v>71</v>
      </c>
      <c r="AY223" s="220" t="s">
        <v>180</v>
      </c>
    </row>
    <row r="224" spans="1:65" s="15" customFormat="1" ht="11.25">
      <c r="B224" s="221"/>
      <c r="C224" s="222"/>
      <c r="D224" s="193" t="s">
        <v>193</v>
      </c>
      <c r="E224" s="223" t="s">
        <v>19</v>
      </c>
      <c r="F224" s="224" t="s">
        <v>238</v>
      </c>
      <c r="G224" s="222"/>
      <c r="H224" s="225">
        <v>134.15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193</v>
      </c>
      <c r="AU224" s="231" t="s">
        <v>80</v>
      </c>
      <c r="AV224" s="15" t="s">
        <v>187</v>
      </c>
      <c r="AW224" s="15" t="s">
        <v>33</v>
      </c>
      <c r="AX224" s="15" t="s">
        <v>78</v>
      </c>
      <c r="AY224" s="231" t="s">
        <v>180</v>
      </c>
    </row>
    <row r="225" spans="1:65" s="2" customFormat="1" ht="33" customHeight="1">
      <c r="A225" s="36"/>
      <c r="B225" s="37"/>
      <c r="C225" s="180" t="s">
        <v>436</v>
      </c>
      <c r="D225" s="180" t="s">
        <v>182</v>
      </c>
      <c r="E225" s="181" t="s">
        <v>1567</v>
      </c>
      <c r="F225" s="182" t="s">
        <v>1568</v>
      </c>
      <c r="G225" s="183" t="s">
        <v>230</v>
      </c>
      <c r="H225" s="184">
        <v>134.15</v>
      </c>
      <c r="I225" s="185"/>
      <c r="J225" s="186">
        <f>ROUND(I225*H225,2)</f>
        <v>0</v>
      </c>
      <c r="K225" s="182" t="s">
        <v>186</v>
      </c>
      <c r="L225" s="41"/>
      <c r="M225" s="187" t="s">
        <v>19</v>
      </c>
      <c r="N225" s="188" t="s">
        <v>42</v>
      </c>
      <c r="O225" s="66"/>
      <c r="P225" s="189">
        <f>O225*H225</f>
        <v>0</v>
      </c>
      <c r="Q225" s="189">
        <v>2.5999999999999998E-4</v>
      </c>
      <c r="R225" s="189">
        <f>Q225*H225</f>
        <v>3.4879E-2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312</v>
      </c>
      <c r="AT225" s="191" t="s">
        <v>182</v>
      </c>
      <c r="AU225" s="191" t="s">
        <v>80</v>
      </c>
      <c r="AY225" s="19" t="s">
        <v>180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78</v>
      </c>
      <c r="BK225" s="192">
        <f>ROUND(I225*H225,2)</f>
        <v>0</v>
      </c>
      <c r="BL225" s="19" t="s">
        <v>312</v>
      </c>
      <c r="BM225" s="191" t="s">
        <v>2463</v>
      </c>
    </row>
    <row r="226" spans="1:65" s="2" customFormat="1" ht="29.25">
      <c r="A226" s="36"/>
      <c r="B226" s="37"/>
      <c r="C226" s="38"/>
      <c r="D226" s="193" t="s">
        <v>189</v>
      </c>
      <c r="E226" s="38"/>
      <c r="F226" s="194" t="s">
        <v>1570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189</v>
      </c>
      <c r="AU226" s="19" t="s">
        <v>80</v>
      </c>
    </row>
    <row r="227" spans="1:65" s="2" customFormat="1" ht="11.25">
      <c r="A227" s="36"/>
      <c r="B227" s="37"/>
      <c r="C227" s="38"/>
      <c r="D227" s="198" t="s">
        <v>191</v>
      </c>
      <c r="E227" s="38"/>
      <c r="F227" s="199" t="s">
        <v>1571</v>
      </c>
      <c r="G227" s="38"/>
      <c r="H227" s="38"/>
      <c r="I227" s="195"/>
      <c r="J227" s="38"/>
      <c r="K227" s="38"/>
      <c r="L227" s="41"/>
      <c r="M227" s="196"/>
      <c r="N227" s="197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191</v>
      </c>
      <c r="AU227" s="19" t="s">
        <v>80</v>
      </c>
    </row>
    <row r="228" spans="1:65" s="13" customFormat="1" ht="11.25">
      <c r="B228" s="200"/>
      <c r="C228" s="201"/>
      <c r="D228" s="193" t="s">
        <v>193</v>
      </c>
      <c r="E228" s="202" t="s">
        <v>19</v>
      </c>
      <c r="F228" s="203" t="s">
        <v>2334</v>
      </c>
      <c r="G228" s="201"/>
      <c r="H228" s="202" t="s">
        <v>19</v>
      </c>
      <c r="I228" s="204"/>
      <c r="J228" s="201"/>
      <c r="K228" s="201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193</v>
      </c>
      <c r="AU228" s="209" t="s">
        <v>80</v>
      </c>
      <c r="AV228" s="13" t="s">
        <v>78</v>
      </c>
      <c r="AW228" s="13" t="s">
        <v>33</v>
      </c>
      <c r="AX228" s="13" t="s">
        <v>71</v>
      </c>
      <c r="AY228" s="209" t="s">
        <v>180</v>
      </c>
    </row>
    <row r="229" spans="1:65" s="14" customFormat="1" ht="22.5">
      <c r="B229" s="210"/>
      <c r="C229" s="211"/>
      <c r="D229" s="193" t="s">
        <v>193</v>
      </c>
      <c r="E229" s="212" t="s">
        <v>19</v>
      </c>
      <c r="F229" s="213" t="s">
        <v>2453</v>
      </c>
      <c r="G229" s="211"/>
      <c r="H229" s="214">
        <v>134.15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193</v>
      </c>
      <c r="AU229" s="220" t="s">
        <v>80</v>
      </c>
      <c r="AV229" s="14" t="s">
        <v>80</v>
      </c>
      <c r="AW229" s="14" t="s">
        <v>33</v>
      </c>
      <c r="AX229" s="14" t="s">
        <v>71</v>
      </c>
      <c r="AY229" s="220" t="s">
        <v>180</v>
      </c>
    </row>
    <row r="230" spans="1:65" s="15" customFormat="1" ht="11.25">
      <c r="B230" s="221"/>
      <c r="C230" s="222"/>
      <c r="D230" s="193" t="s">
        <v>193</v>
      </c>
      <c r="E230" s="223" t="s">
        <v>19</v>
      </c>
      <c r="F230" s="224" t="s">
        <v>238</v>
      </c>
      <c r="G230" s="222"/>
      <c r="H230" s="225">
        <v>134.15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193</v>
      </c>
      <c r="AU230" s="231" t="s">
        <v>80</v>
      </c>
      <c r="AV230" s="15" t="s">
        <v>187</v>
      </c>
      <c r="AW230" s="15" t="s">
        <v>33</v>
      </c>
      <c r="AX230" s="15" t="s">
        <v>78</v>
      </c>
      <c r="AY230" s="231" t="s">
        <v>180</v>
      </c>
    </row>
    <row r="231" spans="1:65" s="12" customFormat="1" ht="25.9" customHeight="1">
      <c r="B231" s="164"/>
      <c r="C231" s="165"/>
      <c r="D231" s="166" t="s">
        <v>70</v>
      </c>
      <c r="E231" s="167" t="s">
        <v>1640</v>
      </c>
      <c r="F231" s="167" t="s">
        <v>1641</v>
      </c>
      <c r="G231" s="165"/>
      <c r="H231" s="165"/>
      <c r="I231" s="168"/>
      <c r="J231" s="169">
        <f>BK231</f>
        <v>0</v>
      </c>
      <c r="K231" s="165"/>
      <c r="L231" s="170"/>
      <c r="M231" s="171"/>
      <c r="N231" s="172"/>
      <c r="O231" s="172"/>
      <c r="P231" s="173">
        <f>P232</f>
        <v>0</v>
      </c>
      <c r="Q231" s="172"/>
      <c r="R231" s="173">
        <f>R232</f>
        <v>0</v>
      </c>
      <c r="S231" s="172"/>
      <c r="T231" s="174">
        <f>T232</f>
        <v>0</v>
      </c>
      <c r="AR231" s="175" t="s">
        <v>217</v>
      </c>
      <c r="AT231" s="176" t="s">
        <v>70</v>
      </c>
      <c r="AU231" s="176" t="s">
        <v>71</v>
      </c>
      <c r="AY231" s="175" t="s">
        <v>180</v>
      </c>
      <c r="BK231" s="177">
        <f>BK232</f>
        <v>0</v>
      </c>
    </row>
    <row r="232" spans="1:65" s="12" customFormat="1" ht="22.9" customHeight="1">
      <c r="B232" s="164"/>
      <c r="C232" s="165"/>
      <c r="D232" s="166" t="s">
        <v>70</v>
      </c>
      <c r="E232" s="178" t="s">
        <v>1690</v>
      </c>
      <c r="F232" s="178" t="s">
        <v>1691</v>
      </c>
      <c r="G232" s="165"/>
      <c r="H232" s="165"/>
      <c r="I232" s="168"/>
      <c r="J232" s="179">
        <f>BK232</f>
        <v>0</v>
      </c>
      <c r="K232" s="165"/>
      <c r="L232" s="170"/>
      <c r="M232" s="171"/>
      <c r="N232" s="172"/>
      <c r="O232" s="172"/>
      <c r="P232" s="173">
        <f>SUM(P233:P235)</f>
        <v>0</v>
      </c>
      <c r="Q232" s="172"/>
      <c r="R232" s="173">
        <f>SUM(R233:R235)</f>
        <v>0</v>
      </c>
      <c r="S232" s="172"/>
      <c r="T232" s="174">
        <f>SUM(T233:T235)</f>
        <v>0</v>
      </c>
      <c r="AR232" s="175" t="s">
        <v>217</v>
      </c>
      <c r="AT232" s="176" t="s">
        <v>70</v>
      </c>
      <c r="AU232" s="176" t="s">
        <v>78</v>
      </c>
      <c r="AY232" s="175" t="s">
        <v>180</v>
      </c>
      <c r="BK232" s="177">
        <f>SUM(BK233:BK235)</f>
        <v>0</v>
      </c>
    </row>
    <row r="233" spans="1:65" s="2" customFormat="1" ht="24.2" customHeight="1">
      <c r="A233" s="36"/>
      <c r="B233" s="37"/>
      <c r="C233" s="180" t="s">
        <v>443</v>
      </c>
      <c r="D233" s="180" t="s">
        <v>182</v>
      </c>
      <c r="E233" s="181" t="s">
        <v>1692</v>
      </c>
      <c r="F233" s="182" t="s">
        <v>2381</v>
      </c>
      <c r="G233" s="183" t="s">
        <v>206</v>
      </c>
      <c r="H233" s="184">
        <v>1</v>
      </c>
      <c r="I233" s="185"/>
      <c r="J233" s="186">
        <f>ROUND(I233*H233,2)</f>
        <v>0</v>
      </c>
      <c r="K233" s="182" t="s">
        <v>304</v>
      </c>
      <c r="L233" s="41"/>
      <c r="M233" s="187" t="s">
        <v>19</v>
      </c>
      <c r="N233" s="188" t="s">
        <v>42</v>
      </c>
      <c r="O233" s="66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1644</v>
      </c>
      <c r="AT233" s="191" t="s">
        <v>182</v>
      </c>
      <c r="AU233" s="191" t="s">
        <v>80</v>
      </c>
      <c r="AY233" s="19" t="s">
        <v>180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78</v>
      </c>
      <c r="BK233" s="192">
        <f>ROUND(I233*H233,2)</f>
        <v>0</v>
      </c>
      <c r="BL233" s="19" t="s">
        <v>1644</v>
      </c>
      <c r="BM233" s="191" t="s">
        <v>2464</v>
      </c>
    </row>
    <row r="234" spans="1:65" s="2" customFormat="1" ht="11.25">
      <c r="A234" s="36"/>
      <c r="B234" s="37"/>
      <c r="C234" s="38"/>
      <c r="D234" s="193" t="s">
        <v>189</v>
      </c>
      <c r="E234" s="38"/>
      <c r="F234" s="194" t="s">
        <v>2381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189</v>
      </c>
      <c r="AU234" s="19" t="s">
        <v>80</v>
      </c>
    </row>
    <row r="235" spans="1:65" s="14" customFormat="1" ht="22.5">
      <c r="B235" s="210"/>
      <c r="C235" s="211"/>
      <c r="D235" s="193" t="s">
        <v>193</v>
      </c>
      <c r="E235" s="212" t="s">
        <v>19</v>
      </c>
      <c r="F235" s="213" t="s">
        <v>1695</v>
      </c>
      <c r="G235" s="211"/>
      <c r="H235" s="214">
        <v>1</v>
      </c>
      <c r="I235" s="215"/>
      <c r="J235" s="211"/>
      <c r="K235" s="211"/>
      <c r="L235" s="216"/>
      <c r="M235" s="254"/>
      <c r="N235" s="255"/>
      <c r="O235" s="255"/>
      <c r="P235" s="255"/>
      <c r="Q235" s="255"/>
      <c r="R235" s="255"/>
      <c r="S235" s="255"/>
      <c r="T235" s="256"/>
      <c r="AT235" s="220" t="s">
        <v>193</v>
      </c>
      <c r="AU235" s="220" t="s">
        <v>80</v>
      </c>
      <c r="AV235" s="14" t="s">
        <v>80</v>
      </c>
      <c r="AW235" s="14" t="s">
        <v>33</v>
      </c>
      <c r="AX235" s="14" t="s">
        <v>78</v>
      </c>
      <c r="AY235" s="220" t="s">
        <v>180</v>
      </c>
    </row>
    <row r="236" spans="1:65" s="2" customFormat="1" ht="6.95" customHeight="1">
      <c r="A236" s="36"/>
      <c r="B236" s="49"/>
      <c r="C236" s="50"/>
      <c r="D236" s="50"/>
      <c r="E236" s="50"/>
      <c r="F236" s="50"/>
      <c r="G236" s="50"/>
      <c r="H236" s="50"/>
      <c r="I236" s="50"/>
      <c r="J236" s="50"/>
      <c r="K236" s="50"/>
      <c r="L236" s="41"/>
      <c r="M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</row>
  </sheetData>
  <sheetProtection algorithmName="SHA-512" hashValue="qVbpFRsVvUh30v0yRRh+CkjQIe2sXekdRKVVmH1bcdUjAxbzWqbUSibNMotjzYKuQVhiPT+YPi/++1HerO0lZw==" saltValue="eFIo2oAftC1tqJvrx7vNhsphBE6t3lB/Sj7Z1eqt3AdvDm1FxqvQbb4JhHLY/OEukXq6nVcCZxhGjcOGYJZtoQ==" spinCount="100000" sheet="1" objects="1" scenarios="1" formatColumns="0" formatRows="0" autoFilter="0"/>
  <autoFilter ref="C96:K235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2" r:id="rId1"/>
    <hyperlink ref="F106" r:id="rId2"/>
    <hyperlink ref="F110" r:id="rId3"/>
    <hyperlink ref="F114" r:id="rId4"/>
    <hyperlink ref="F118" r:id="rId5"/>
    <hyperlink ref="F130" r:id="rId6"/>
    <hyperlink ref="F135" r:id="rId7"/>
    <hyperlink ref="F141" r:id="rId8"/>
    <hyperlink ref="F145" r:id="rId9"/>
    <hyperlink ref="F149" r:id="rId10"/>
    <hyperlink ref="F154" r:id="rId11"/>
    <hyperlink ref="F157" r:id="rId12"/>
    <hyperlink ref="F160" r:id="rId13"/>
    <hyperlink ref="F165" r:id="rId14"/>
    <hyperlink ref="F169" r:id="rId15"/>
    <hyperlink ref="F174" r:id="rId16"/>
    <hyperlink ref="F183" r:id="rId17"/>
    <hyperlink ref="F187" r:id="rId18"/>
    <hyperlink ref="F193" r:id="rId19"/>
    <hyperlink ref="F199" r:id="rId20"/>
    <hyperlink ref="F205" r:id="rId21"/>
    <hyperlink ref="F210" r:id="rId22"/>
    <hyperlink ref="F221" r:id="rId23"/>
    <hyperlink ref="F227" r:id="rId2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topLeftCell="A70" workbookViewId="0">
      <selection activeCell="I91" sqref="I9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125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s="1" customFormat="1" ht="12" customHeight="1">
      <c r="B8" s="22"/>
      <c r="D8" s="114" t="s">
        <v>129</v>
      </c>
      <c r="L8" s="22"/>
    </row>
    <row r="9" spans="1:46" s="2" customFormat="1" ht="16.5" customHeight="1">
      <c r="A9" s="36"/>
      <c r="B9" s="41"/>
      <c r="C9" s="36"/>
      <c r="D9" s="36"/>
      <c r="E9" s="386" t="s">
        <v>2387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131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1607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133</v>
      </c>
      <c r="G14" s="36"/>
      <c r="H14" s="36"/>
      <c r="I14" s="114" t="s">
        <v>23</v>
      </c>
      <c r="J14" s="116" t="str">
        <f>'Rekapitulace stavby'!AN8</f>
        <v>7. 6. 2022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SNO V Opavě p.o.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>Ateliér EMMET s.r.o.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>Ateliér EMMET s.r.o.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ROUND(J87,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ROUND((SUM(BE87:BE92)),  2)</f>
        <v>0</v>
      </c>
      <c r="G35" s="36"/>
      <c r="H35" s="36"/>
      <c r="I35" s="126">
        <v>0.21</v>
      </c>
      <c r="J35" s="125">
        <f>ROUND(((SUM(BE87:BE92))*I35),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ROUND((SUM(BF87:BF92)),  2)</f>
        <v>0</v>
      </c>
      <c r="G36" s="36"/>
      <c r="H36" s="36"/>
      <c r="I36" s="126">
        <v>0.15</v>
      </c>
      <c r="J36" s="125">
        <f>ROUND(((SUM(BF87:BF92))*I36),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ROUND((SUM(BG87:BG92)),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ROUND((SUM(BH87:BH92)),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ROUND((SUM(BI87:BI92)),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134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Slezká nemocnice v Opavě p.o.- stavební úpravy pavilonu M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2387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131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EL - Silnoproudé elektroinstalace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7. 6. 2022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SNO V Opavě p.o.</v>
      </c>
      <c r="G58" s="38"/>
      <c r="H58" s="38"/>
      <c r="I58" s="31" t="s">
        <v>31</v>
      </c>
      <c r="J58" s="34" t="str">
        <f>E23</f>
        <v>Ateliér EMMET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>Ateliér EMMET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135</v>
      </c>
      <c r="D61" s="139"/>
      <c r="E61" s="139"/>
      <c r="F61" s="139"/>
      <c r="G61" s="139"/>
      <c r="H61" s="139"/>
      <c r="I61" s="139"/>
      <c r="J61" s="140" t="s">
        <v>136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137</v>
      </c>
    </row>
    <row r="64" spans="1:47" s="9" customFormat="1" ht="24.95" customHeight="1">
      <c r="B64" s="142"/>
      <c r="C64" s="143"/>
      <c r="D64" s="144" t="s">
        <v>152</v>
      </c>
      <c r="E64" s="145"/>
      <c r="F64" s="145"/>
      <c r="G64" s="145"/>
      <c r="H64" s="145"/>
      <c r="I64" s="145"/>
      <c r="J64" s="146">
        <f>J88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164</v>
      </c>
      <c r="E65" s="150"/>
      <c r="F65" s="150"/>
      <c r="G65" s="150"/>
      <c r="H65" s="150"/>
      <c r="I65" s="150"/>
      <c r="J65" s="151">
        <f>J89</f>
        <v>0</v>
      </c>
      <c r="K65" s="99"/>
      <c r="L65" s="152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165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3" t="str">
        <f>E7</f>
        <v>Slezká nemocnice v Opavě p.o.- stavební úpravy pavilonu M</v>
      </c>
      <c r="F75" s="394"/>
      <c r="G75" s="394"/>
      <c r="H75" s="394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129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393" t="s">
        <v>2387</v>
      </c>
      <c r="F77" s="395"/>
      <c r="G77" s="395"/>
      <c r="H77" s="395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131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6" t="str">
        <f>E11</f>
        <v>EL - Silnoproudé elektroinstalace</v>
      </c>
      <c r="F79" s="395"/>
      <c r="G79" s="395"/>
      <c r="H79" s="395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F14</f>
        <v xml:space="preserve"> </v>
      </c>
      <c r="G81" s="38"/>
      <c r="H81" s="38"/>
      <c r="I81" s="31" t="s">
        <v>23</v>
      </c>
      <c r="J81" s="61" t="str">
        <f>IF(J14="","",J14)</f>
        <v>7. 6. 2022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25</v>
      </c>
      <c r="D83" s="38"/>
      <c r="E83" s="38"/>
      <c r="F83" s="29" t="str">
        <f>E17</f>
        <v>SNO V Opavě p.o.</v>
      </c>
      <c r="G83" s="38"/>
      <c r="H83" s="38"/>
      <c r="I83" s="31" t="s">
        <v>31</v>
      </c>
      <c r="J83" s="34" t="str">
        <f>E23</f>
        <v>Ateliér EMMET s.r.o.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29</v>
      </c>
      <c r="D84" s="38"/>
      <c r="E84" s="38"/>
      <c r="F84" s="29" t="str">
        <f>IF(E20="","",E20)</f>
        <v>Vyplň údaj</v>
      </c>
      <c r="G84" s="38"/>
      <c r="H84" s="38"/>
      <c r="I84" s="31" t="s">
        <v>34</v>
      </c>
      <c r="J84" s="34" t="str">
        <f>E26</f>
        <v>Ateliér EMMET s.r.o.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3"/>
      <c r="B86" s="154"/>
      <c r="C86" s="155" t="s">
        <v>166</v>
      </c>
      <c r="D86" s="156" t="s">
        <v>56</v>
      </c>
      <c r="E86" s="156" t="s">
        <v>52</v>
      </c>
      <c r="F86" s="156" t="s">
        <v>53</v>
      </c>
      <c r="G86" s="156" t="s">
        <v>167</v>
      </c>
      <c r="H86" s="156" t="s">
        <v>168</v>
      </c>
      <c r="I86" s="156" t="s">
        <v>169</v>
      </c>
      <c r="J86" s="156" t="s">
        <v>136</v>
      </c>
      <c r="K86" s="157" t="s">
        <v>170</v>
      </c>
      <c r="L86" s="158"/>
      <c r="M86" s="70" t="s">
        <v>19</v>
      </c>
      <c r="N86" s="71" t="s">
        <v>41</v>
      </c>
      <c r="O86" s="71" t="s">
        <v>171</v>
      </c>
      <c r="P86" s="71" t="s">
        <v>172</v>
      </c>
      <c r="Q86" s="71" t="s">
        <v>173</v>
      </c>
      <c r="R86" s="71" t="s">
        <v>174</v>
      </c>
      <c r="S86" s="71" t="s">
        <v>175</v>
      </c>
      <c r="T86" s="72" t="s">
        <v>176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6"/>
      <c r="B87" s="37"/>
      <c r="C87" s="77" t="s">
        <v>177</v>
      </c>
      <c r="D87" s="38"/>
      <c r="E87" s="38"/>
      <c r="F87" s="38"/>
      <c r="G87" s="38"/>
      <c r="H87" s="38"/>
      <c r="I87" s="38"/>
      <c r="J87" s="159">
        <f>BK87</f>
        <v>0</v>
      </c>
      <c r="K87" s="38"/>
      <c r="L87" s="41"/>
      <c r="M87" s="73"/>
      <c r="N87" s="160"/>
      <c r="O87" s="74"/>
      <c r="P87" s="161">
        <f>P88</f>
        <v>0</v>
      </c>
      <c r="Q87" s="74"/>
      <c r="R87" s="161">
        <f>R88</f>
        <v>0</v>
      </c>
      <c r="S87" s="74"/>
      <c r="T87" s="162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70</v>
      </c>
      <c r="AU87" s="19" t="s">
        <v>137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70</v>
      </c>
      <c r="E88" s="167" t="s">
        <v>749</v>
      </c>
      <c r="F88" s="167" t="s">
        <v>750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</f>
        <v>0</v>
      </c>
      <c r="Q88" s="172"/>
      <c r="R88" s="173">
        <f>R89</f>
        <v>0</v>
      </c>
      <c r="S88" s="172"/>
      <c r="T88" s="174">
        <f>T89</f>
        <v>0</v>
      </c>
      <c r="AR88" s="175" t="s">
        <v>80</v>
      </c>
      <c r="AT88" s="176" t="s">
        <v>70</v>
      </c>
      <c r="AU88" s="176" t="s">
        <v>71</v>
      </c>
      <c r="AY88" s="175" t="s">
        <v>180</v>
      </c>
      <c r="BK88" s="177">
        <f>BK89</f>
        <v>0</v>
      </c>
    </row>
    <row r="89" spans="1:65" s="12" customFormat="1" ht="22.9" customHeight="1">
      <c r="B89" s="164"/>
      <c r="C89" s="165"/>
      <c r="D89" s="166" t="s">
        <v>70</v>
      </c>
      <c r="E89" s="178" t="s">
        <v>1586</v>
      </c>
      <c r="F89" s="178" t="s">
        <v>1587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SUM(P90:P92)</f>
        <v>0</v>
      </c>
      <c r="Q89" s="172"/>
      <c r="R89" s="173">
        <f>SUM(R90:R92)</f>
        <v>0</v>
      </c>
      <c r="S89" s="172"/>
      <c r="T89" s="174">
        <f>SUM(T90:T92)</f>
        <v>0</v>
      </c>
      <c r="AR89" s="175" t="s">
        <v>80</v>
      </c>
      <c r="AT89" s="176" t="s">
        <v>70</v>
      </c>
      <c r="AU89" s="176" t="s">
        <v>78</v>
      </c>
      <c r="AY89" s="175" t="s">
        <v>180</v>
      </c>
      <c r="BK89" s="177">
        <f>SUM(BK90:BK92)</f>
        <v>0</v>
      </c>
    </row>
    <row r="90" spans="1:65" s="2" customFormat="1" ht="24.2" customHeight="1">
      <c r="A90" s="36"/>
      <c r="B90" s="37"/>
      <c r="C90" s="180" t="s">
        <v>78</v>
      </c>
      <c r="D90" s="180" t="s">
        <v>182</v>
      </c>
      <c r="E90" s="181" t="s">
        <v>1608</v>
      </c>
      <c r="F90" s="182" t="s">
        <v>2465</v>
      </c>
      <c r="G90" s="183" t="s">
        <v>206</v>
      </c>
      <c r="H90" s="184">
        <v>1</v>
      </c>
      <c r="I90" s="185">
        <f>[8]rozpocet_silno!$H$8</f>
        <v>0</v>
      </c>
      <c r="J90" s="186">
        <f>ROUND(I90*H90,2)</f>
        <v>0</v>
      </c>
      <c r="K90" s="182" t="s">
        <v>2351</v>
      </c>
      <c r="L90" s="41"/>
      <c r="M90" s="187" t="s">
        <v>19</v>
      </c>
      <c r="N90" s="188" t="s">
        <v>42</v>
      </c>
      <c r="O90" s="66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312</v>
      </c>
      <c r="AT90" s="191" t="s">
        <v>182</v>
      </c>
      <c r="AU90" s="191" t="s">
        <v>80</v>
      </c>
      <c r="AY90" s="19" t="s">
        <v>180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9" t="s">
        <v>78</v>
      </c>
      <c r="BK90" s="192">
        <f>ROUND(I90*H90,2)</f>
        <v>0</v>
      </c>
      <c r="BL90" s="19" t="s">
        <v>312</v>
      </c>
      <c r="BM90" s="191" t="s">
        <v>2466</v>
      </c>
    </row>
    <row r="91" spans="1:65" s="2" customFormat="1" ht="11.25">
      <c r="A91" s="36"/>
      <c r="B91" s="37"/>
      <c r="C91" s="38"/>
      <c r="D91" s="193" t="s">
        <v>189</v>
      </c>
      <c r="E91" s="38"/>
      <c r="F91" s="194" t="s">
        <v>2465</v>
      </c>
      <c r="G91" s="38"/>
      <c r="H91" s="38"/>
      <c r="I91" s="195"/>
      <c r="J91" s="38"/>
      <c r="K91" s="38"/>
      <c r="L91" s="41"/>
      <c r="M91" s="196"/>
      <c r="N91" s="197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189</v>
      </c>
      <c r="AU91" s="19" t="s">
        <v>80</v>
      </c>
    </row>
    <row r="92" spans="1:65" s="14" customFormat="1" ht="11.25">
      <c r="B92" s="210"/>
      <c r="C92" s="211"/>
      <c r="D92" s="193" t="s">
        <v>193</v>
      </c>
      <c r="E92" s="212" t="s">
        <v>19</v>
      </c>
      <c r="F92" s="213" t="s">
        <v>1611</v>
      </c>
      <c r="G92" s="211"/>
      <c r="H92" s="214">
        <v>1</v>
      </c>
      <c r="I92" s="215"/>
      <c r="J92" s="211"/>
      <c r="K92" s="211"/>
      <c r="L92" s="216"/>
      <c r="M92" s="254"/>
      <c r="N92" s="255"/>
      <c r="O92" s="255"/>
      <c r="P92" s="255"/>
      <c r="Q92" s="255"/>
      <c r="R92" s="255"/>
      <c r="S92" s="255"/>
      <c r="T92" s="256"/>
      <c r="AT92" s="220" t="s">
        <v>193</v>
      </c>
      <c r="AU92" s="220" t="s">
        <v>80</v>
      </c>
      <c r="AV92" s="14" t="s">
        <v>80</v>
      </c>
      <c r="AW92" s="14" t="s">
        <v>33</v>
      </c>
      <c r="AX92" s="14" t="s">
        <v>78</v>
      </c>
      <c r="AY92" s="220" t="s">
        <v>180</v>
      </c>
    </row>
    <row r="93" spans="1:65" s="2" customFormat="1" ht="6.95" customHeight="1">
      <c r="A93" s="36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41"/>
      <c r="M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</sheetData>
  <sheetProtection algorithmName="SHA-512" hashValue="JFoYUTL4T3fO+D4weFCvkCPiE2mVP8L+c+uoRpUYUUFdFvO4mzjTmhbwX4iC60VotC+X1Oxrrmcv+XaDUZpcag==" saltValue="ZJptCLwBuWZQt9eq82d1JNMFsSFh2FP0ly8bYNz9iK7+6BYID/t1lehqsMRSZ9dKuS0In0yxCUwfxdqLe1gkgA==" spinCount="100000" sheet="1" objects="1" scenarios="1" formatColumns="0" formatRows="0" autoFilter="0"/>
  <autoFilter ref="C86:K92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topLeftCell="A67" workbookViewId="0">
      <selection activeCell="I91" sqref="I9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127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s="1" customFormat="1" ht="12" customHeight="1">
      <c r="B8" s="22"/>
      <c r="D8" s="114" t="s">
        <v>129</v>
      </c>
      <c r="L8" s="22"/>
    </row>
    <row r="9" spans="1:46" s="2" customFormat="1" ht="16.5" customHeight="1">
      <c r="A9" s="36"/>
      <c r="B9" s="41"/>
      <c r="C9" s="36"/>
      <c r="D9" s="36"/>
      <c r="E9" s="386" t="s">
        <v>2387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131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2467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133</v>
      </c>
      <c r="G14" s="36"/>
      <c r="H14" s="36"/>
      <c r="I14" s="114" t="s">
        <v>23</v>
      </c>
      <c r="J14" s="116" t="str">
        <f>'Rekapitulace stavby'!AN8</f>
        <v>7. 6. 2022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SNO V Opavě p.o.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>Ateliér EMMET s.r.o.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>Ateliér EMMET s.r.o.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ROUND(J87,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ROUND((SUM(BE87:BE92)),  2)</f>
        <v>0</v>
      </c>
      <c r="G35" s="36"/>
      <c r="H35" s="36"/>
      <c r="I35" s="126">
        <v>0.21</v>
      </c>
      <c r="J35" s="125">
        <f>ROUND(((SUM(BE87:BE92))*I35),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ROUND((SUM(BF87:BF92)),  2)</f>
        <v>0</v>
      </c>
      <c r="G36" s="36"/>
      <c r="H36" s="36"/>
      <c r="I36" s="126">
        <v>0.15</v>
      </c>
      <c r="J36" s="125">
        <f>ROUND(((SUM(BF87:BF92))*I36),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ROUND((SUM(BG87:BG92)),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ROUND((SUM(BH87:BH92)),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ROUND((SUM(BI87:BI92)),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134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Slezká nemocnice v Opavě p.o.- stavební úpravy pavilonu M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2387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131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VZT - Samostatné řešení VZT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7. 6. 2022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SNO V Opavě p.o.</v>
      </c>
      <c r="G58" s="38"/>
      <c r="H58" s="38"/>
      <c r="I58" s="31" t="s">
        <v>31</v>
      </c>
      <c r="J58" s="34" t="str">
        <f>E23</f>
        <v>Ateliér EMMET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>Ateliér EMMET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135</v>
      </c>
      <c r="D61" s="139"/>
      <c r="E61" s="139"/>
      <c r="F61" s="139"/>
      <c r="G61" s="139"/>
      <c r="H61" s="139"/>
      <c r="I61" s="139"/>
      <c r="J61" s="140" t="s">
        <v>136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137</v>
      </c>
    </row>
    <row r="64" spans="1:47" s="9" customFormat="1" ht="24.95" customHeight="1">
      <c r="B64" s="142"/>
      <c r="C64" s="143"/>
      <c r="D64" s="144" t="s">
        <v>152</v>
      </c>
      <c r="E64" s="145"/>
      <c r="F64" s="145"/>
      <c r="G64" s="145"/>
      <c r="H64" s="145"/>
      <c r="I64" s="145"/>
      <c r="J64" s="146">
        <f>J88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164</v>
      </c>
      <c r="E65" s="150"/>
      <c r="F65" s="150"/>
      <c r="G65" s="150"/>
      <c r="H65" s="150"/>
      <c r="I65" s="150"/>
      <c r="J65" s="151">
        <f>J89</f>
        <v>0</v>
      </c>
      <c r="K65" s="99"/>
      <c r="L65" s="152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165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3" t="str">
        <f>E7</f>
        <v>Slezká nemocnice v Opavě p.o.- stavební úpravy pavilonu M</v>
      </c>
      <c r="F75" s="394"/>
      <c r="G75" s="394"/>
      <c r="H75" s="394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129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393" t="s">
        <v>2387</v>
      </c>
      <c r="F77" s="395"/>
      <c r="G77" s="395"/>
      <c r="H77" s="395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131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6" t="str">
        <f>E11</f>
        <v>VZT - Samostatné řešení VZT</v>
      </c>
      <c r="F79" s="395"/>
      <c r="G79" s="395"/>
      <c r="H79" s="395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F14</f>
        <v xml:space="preserve"> </v>
      </c>
      <c r="G81" s="38"/>
      <c r="H81" s="38"/>
      <c r="I81" s="31" t="s">
        <v>23</v>
      </c>
      <c r="J81" s="61" t="str">
        <f>IF(J14="","",J14)</f>
        <v>7. 6. 2022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25</v>
      </c>
      <c r="D83" s="38"/>
      <c r="E83" s="38"/>
      <c r="F83" s="29" t="str">
        <f>E17</f>
        <v>SNO V Opavě p.o.</v>
      </c>
      <c r="G83" s="38"/>
      <c r="H83" s="38"/>
      <c r="I83" s="31" t="s">
        <v>31</v>
      </c>
      <c r="J83" s="34" t="str">
        <f>E23</f>
        <v>Ateliér EMMET s.r.o.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29</v>
      </c>
      <c r="D84" s="38"/>
      <c r="E84" s="38"/>
      <c r="F84" s="29" t="str">
        <f>IF(E20="","",E20)</f>
        <v>Vyplň údaj</v>
      </c>
      <c r="G84" s="38"/>
      <c r="H84" s="38"/>
      <c r="I84" s="31" t="s">
        <v>34</v>
      </c>
      <c r="J84" s="34" t="str">
        <f>E26</f>
        <v>Ateliér EMMET s.r.o.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3"/>
      <c r="B86" s="154"/>
      <c r="C86" s="155" t="s">
        <v>166</v>
      </c>
      <c r="D86" s="156" t="s">
        <v>56</v>
      </c>
      <c r="E86" s="156" t="s">
        <v>52</v>
      </c>
      <c r="F86" s="156" t="s">
        <v>53</v>
      </c>
      <c r="G86" s="156" t="s">
        <v>167</v>
      </c>
      <c r="H86" s="156" t="s">
        <v>168</v>
      </c>
      <c r="I86" s="156" t="s">
        <v>169</v>
      </c>
      <c r="J86" s="156" t="s">
        <v>136</v>
      </c>
      <c r="K86" s="157" t="s">
        <v>170</v>
      </c>
      <c r="L86" s="158"/>
      <c r="M86" s="70" t="s">
        <v>19</v>
      </c>
      <c r="N86" s="71" t="s">
        <v>41</v>
      </c>
      <c r="O86" s="71" t="s">
        <v>171</v>
      </c>
      <c r="P86" s="71" t="s">
        <v>172</v>
      </c>
      <c r="Q86" s="71" t="s">
        <v>173</v>
      </c>
      <c r="R86" s="71" t="s">
        <v>174</v>
      </c>
      <c r="S86" s="71" t="s">
        <v>175</v>
      </c>
      <c r="T86" s="72" t="s">
        <v>176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6"/>
      <c r="B87" s="37"/>
      <c r="C87" s="77" t="s">
        <v>177</v>
      </c>
      <c r="D87" s="38"/>
      <c r="E87" s="38"/>
      <c r="F87" s="38"/>
      <c r="G87" s="38"/>
      <c r="H87" s="38"/>
      <c r="I87" s="38"/>
      <c r="J87" s="159">
        <f>BK87</f>
        <v>0</v>
      </c>
      <c r="K87" s="38"/>
      <c r="L87" s="41"/>
      <c r="M87" s="73"/>
      <c r="N87" s="160"/>
      <c r="O87" s="74"/>
      <c r="P87" s="161">
        <f>P88</f>
        <v>0</v>
      </c>
      <c r="Q87" s="74"/>
      <c r="R87" s="161">
        <f>R88</f>
        <v>0</v>
      </c>
      <c r="S87" s="74"/>
      <c r="T87" s="162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70</v>
      </c>
      <c r="AU87" s="19" t="s">
        <v>137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70</v>
      </c>
      <c r="E88" s="167" t="s">
        <v>749</v>
      </c>
      <c r="F88" s="167" t="s">
        <v>750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</f>
        <v>0</v>
      </c>
      <c r="Q88" s="172"/>
      <c r="R88" s="173">
        <f>R89</f>
        <v>0</v>
      </c>
      <c r="S88" s="172"/>
      <c r="T88" s="174">
        <f>T89</f>
        <v>0</v>
      </c>
      <c r="AR88" s="175" t="s">
        <v>80</v>
      </c>
      <c r="AT88" s="176" t="s">
        <v>70</v>
      </c>
      <c r="AU88" s="176" t="s">
        <v>71</v>
      </c>
      <c r="AY88" s="175" t="s">
        <v>180</v>
      </c>
      <c r="BK88" s="177">
        <f>BK89</f>
        <v>0</v>
      </c>
    </row>
    <row r="89" spans="1:65" s="12" customFormat="1" ht="22.9" customHeight="1">
      <c r="B89" s="164"/>
      <c r="C89" s="165"/>
      <c r="D89" s="166" t="s">
        <v>70</v>
      </c>
      <c r="E89" s="178" t="s">
        <v>1586</v>
      </c>
      <c r="F89" s="178" t="s">
        <v>1587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SUM(P90:P92)</f>
        <v>0</v>
      </c>
      <c r="Q89" s="172"/>
      <c r="R89" s="173">
        <f>SUM(R90:R92)</f>
        <v>0</v>
      </c>
      <c r="S89" s="172"/>
      <c r="T89" s="174">
        <f>SUM(T90:T92)</f>
        <v>0</v>
      </c>
      <c r="AR89" s="175" t="s">
        <v>80</v>
      </c>
      <c r="AT89" s="176" t="s">
        <v>70</v>
      </c>
      <c r="AU89" s="176" t="s">
        <v>78</v>
      </c>
      <c r="AY89" s="175" t="s">
        <v>180</v>
      </c>
      <c r="BK89" s="177">
        <f>SUM(BK90:BK92)</f>
        <v>0</v>
      </c>
    </row>
    <row r="90" spans="1:65" s="2" customFormat="1" ht="16.5" customHeight="1">
      <c r="A90" s="36"/>
      <c r="B90" s="37"/>
      <c r="C90" s="180" t="s">
        <v>78</v>
      </c>
      <c r="D90" s="180" t="s">
        <v>182</v>
      </c>
      <c r="E90" s="181" t="s">
        <v>1608</v>
      </c>
      <c r="F90" s="182" t="s">
        <v>2468</v>
      </c>
      <c r="G90" s="183" t="s">
        <v>206</v>
      </c>
      <c r="H90" s="184">
        <v>1</v>
      </c>
      <c r="I90" s="185">
        <f>[5]rekapitulace!$G$11</f>
        <v>0</v>
      </c>
      <c r="J90" s="186">
        <f>ROUND(I90*H90,2)</f>
        <v>0</v>
      </c>
      <c r="K90" s="182" t="s">
        <v>1592</v>
      </c>
      <c r="L90" s="41"/>
      <c r="M90" s="187" t="s">
        <v>19</v>
      </c>
      <c r="N90" s="188" t="s">
        <v>42</v>
      </c>
      <c r="O90" s="66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312</v>
      </c>
      <c r="AT90" s="191" t="s">
        <v>182</v>
      </c>
      <c r="AU90" s="191" t="s">
        <v>80</v>
      </c>
      <c r="AY90" s="19" t="s">
        <v>180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9" t="s">
        <v>78</v>
      </c>
      <c r="BK90" s="192">
        <f>ROUND(I90*H90,2)</f>
        <v>0</v>
      </c>
      <c r="BL90" s="19" t="s">
        <v>312</v>
      </c>
      <c r="BM90" s="191" t="s">
        <v>2469</v>
      </c>
    </row>
    <row r="91" spans="1:65" s="2" customFormat="1" ht="11.25">
      <c r="A91" s="36"/>
      <c r="B91" s="37"/>
      <c r="C91" s="38"/>
      <c r="D91" s="193" t="s">
        <v>189</v>
      </c>
      <c r="E91" s="38"/>
      <c r="F91" s="194" t="s">
        <v>2468</v>
      </c>
      <c r="G91" s="38"/>
      <c r="H91" s="38"/>
      <c r="I91" s="195"/>
      <c r="J91" s="38"/>
      <c r="K91" s="38"/>
      <c r="L91" s="41"/>
      <c r="M91" s="196"/>
      <c r="N91" s="197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189</v>
      </c>
      <c r="AU91" s="19" t="s">
        <v>80</v>
      </c>
    </row>
    <row r="92" spans="1:65" s="14" customFormat="1" ht="11.25">
      <c r="B92" s="210"/>
      <c r="C92" s="211"/>
      <c r="D92" s="193" t="s">
        <v>193</v>
      </c>
      <c r="E92" s="212" t="s">
        <v>19</v>
      </c>
      <c r="F92" s="213" t="s">
        <v>1611</v>
      </c>
      <c r="G92" s="211"/>
      <c r="H92" s="214">
        <v>1</v>
      </c>
      <c r="I92" s="215"/>
      <c r="J92" s="211"/>
      <c r="K92" s="211"/>
      <c r="L92" s="216"/>
      <c r="M92" s="254"/>
      <c r="N92" s="255"/>
      <c r="O92" s="255"/>
      <c r="P92" s="255"/>
      <c r="Q92" s="255"/>
      <c r="R92" s="255"/>
      <c r="S92" s="255"/>
      <c r="T92" s="256"/>
      <c r="AT92" s="220" t="s">
        <v>193</v>
      </c>
      <c r="AU92" s="220" t="s">
        <v>80</v>
      </c>
      <c r="AV92" s="14" t="s">
        <v>80</v>
      </c>
      <c r="AW92" s="14" t="s">
        <v>33</v>
      </c>
      <c r="AX92" s="14" t="s">
        <v>78</v>
      </c>
      <c r="AY92" s="220" t="s">
        <v>180</v>
      </c>
    </row>
    <row r="93" spans="1:65" s="2" customFormat="1" ht="6.95" customHeight="1">
      <c r="A93" s="36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41"/>
      <c r="M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</sheetData>
  <sheetProtection algorithmName="SHA-512" hashValue="sz7HWtFTvJQqAou+Q/ZKitzKhdJ7hvMaFhjRAUhvBNNxoweA3vUwib6Z2XXzH6ejZFJ8ADEOldt9ZQKrBm6TzQ==" saltValue="yL5In+Z17SR7xHtFKw91N5u3fPegj9RGacbmGinyLY4W05NJCJYmwYnY1qc3GyJwaRRUTmWhUFrZNtpURvxpXg==" spinCount="100000" sheet="1" objects="1" scenarios="1" formatColumns="0" formatRows="0" autoFilter="0"/>
  <autoFilter ref="C86:K92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60" customWidth="1"/>
    <col min="2" max="2" width="1.6640625" style="260" customWidth="1"/>
    <col min="3" max="4" width="5" style="260" customWidth="1"/>
    <col min="5" max="5" width="11.6640625" style="260" customWidth="1"/>
    <col min="6" max="6" width="9.1640625" style="260" customWidth="1"/>
    <col min="7" max="7" width="5" style="260" customWidth="1"/>
    <col min="8" max="8" width="77.83203125" style="260" customWidth="1"/>
    <col min="9" max="10" width="20" style="260" customWidth="1"/>
    <col min="11" max="11" width="1.6640625" style="260" customWidth="1"/>
  </cols>
  <sheetData>
    <row r="1" spans="2:11" s="1" customFormat="1" ht="37.5" customHeight="1"/>
    <row r="2" spans="2:11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pans="2:11" s="17" customFormat="1" ht="45" customHeight="1">
      <c r="B3" s="264"/>
      <c r="C3" s="399" t="s">
        <v>2470</v>
      </c>
      <c r="D3" s="399"/>
      <c r="E3" s="399"/>
      <c r="F3" s="399"/>
      <c r="G3" s="399"/>
      <c r="H3" s="399"/>
      <c r="I3" s="399"/>
      <c r="J3" s="399"/>
      <c r="K3" s="265"/>
    </row>
    <row r="4" spans="2:11" s="1" customFormat="1" ht="25.5" customHeight="1">
      <c r="B4" s="266"/>
      <c r="C4" s="404" t="s">
        <v>2471</v>
      </c>
      <c r="D4" s="404"/>
      <c r="E4" s="404"/>
      <c r="F4" s="404"/>
      <c r="G4" s="404"/>
      <c r="H4" s="404"/>
      <c r="I4" s="404"/>
      <c r="J4" s="404"/>
      <c r="K4" s="267"/>
    </row>
    <row r="5" spans="2:11" s="1" customFormat="1" ht="5.25" customHeight="1">
      <c r="B5" s="266"/>
      <c r="C5" s="268"/>
      <c r="D5" s="268"/>
      <c r="E5" s="268"/>
      <c r="F5" s="268"/>
      <c r="G5" s="268"/>
      <c r="H5" s="268"/>
      <c r="I5" s="268"/>
      <c r="J5" s="268"/>
      <c r="K5" s="267"/>
    </row>
    <row r="6" spans="2:11" s="1" customFormat="1" ht="15" customHeight="1">
      <c r="B6" s="266"/>
      <c r="C6" s="403" t="s">
        <v>2472</v>
      </c>
      <c r="D6" s="403"/>
      <c r="E6" s="403"/>
      <c r="F6" s="403"/>
      <c r="G6" s="403"/>
      <c r="H6" s="403"/>
      <c r="I6" s="403"/>
      <c r="J6" s="403"/>
      <c r="K6" s="267"/>
    </row>
    <row r="7" spans="2:11" s="1" customFormat="1" ht="15" customHeight="1">
      <c r="B7" s="270"/>
      <c r="C7" s="403" t="s">
        <v>2473</v>
      </c>
      <c r="D7" s="403"/>
      <c r="E7" s="403"/>
      <c r="F7" s="403"/>
      <c r="G7" s="403"/>
      <c r="H7" s="403"/>
      <c r="I7" s="403"/>
      <c r="J7" s="403"/>
      <c r="K7" s="267"/>
    </row>
    <row r="8" spans="2:11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pans="2:11" s="1" customFormat="1" ht="15" customHeight="1">
      <c r="B9" s="270"/>
      <c r="C9" s="403" t="s">
        <v>2474</v>
      </c>
      <c r="D9" s="403"/>
      <c r="E9" s="403"/>
      <c r="F9" s="403"/>
      <c r="G9" s="403"/>
      <c r="H9" s="403"/>
      <c r="I9" s="403"/>
      <c r="J9" s="403"/>
      <c r="K9" s="267"/>
    </row>
    <row r="10" spans="2:11" s="1" customFormat="1" ht="15" customHeight="1">
      <c r="B10" s="270"/>
      <c r="C10" s="269"/>
      <c r="D10" s="403" t="s">
        <v>2475</v>
      </c>
      <c r="E10" s="403"/>
      <c r="F10" s="403"/>
      <c r="G10" s="403"/>
      <c r="H10" s="403"/>
      <c r="I10" s="403"/>
      <c r="J10" s="403"/>
      <c r="K10" s="267"/>
    </row>
    <row r="11" spans="2:11" s="1" customFormat="1" ht="15" customHeight="1">
      <c r="B11" s="270"/>
      <c r="C11" s="271"/>
      <c r="D11" s="403" t="s">
        <v>2476</v>
      </c>
      <c r="E11" s="403"/>
      <c r="F11" s="403"/>
      <c r="G11" s="403"/>
      <c r="H11" s="403"/>
      <c r="I11" s="403"/>
      <c r="J11" s="403"/>
      <c r="K11" s="267"/>
    </row>
    <row r="12" spans="2:11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pans="2:11" s="1" customFormat="1" ht="15" customHeight="1">
      <c r="B13" s="270"/>
      <c r="C13" s="271"/>
      <c r="D13" s="272" t="s">
        <v>2477</v>
      </c>
      <c r="E13" s="269"/>
      <c r="F13" s="269"/>
      <c r="G13" s="269"/>
      <c r="H13" s="269"/>
      <c r="I13" s="269"/>
      <c r="J13" s="269"/>
      <c r="K13" s="267"/>
    </row>
    <row r="14" spans="2:11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pans="2:11" s="1" customFormat="1" ht="15" customHeight="1">
      <c r="B15" s="270"/>
      <c r="C15" s="271"/>
      <c r="D15" s="403" t="s">
        <v>2478</v>
      </c>
      <c r="E15" s="403"/>
      <c r="F15" s="403"/>
      <c r="G15" s="403"/>
      <c r="H15" s="403"/>
      <c r="I15" s="403"/>
      <c r="J15" s="403"/>
      <c r="K15" s="267"/>
    </row>
    <row r="16" spans="2:11" s="1" customFormat="1" ht="15" customHeight="1">
      <c r="B16" s="270"/>
      <c r="C16" s="271"/>
      <c r="D16" s="403" t="s">
        <v>2479</v>
      </c>
      <c r="E16" s="403"/>
      <c r="F16" s="403"/>
      <c r="G16" s="403"/>
      <c r="H16" s="403"/>
      <c r="I16" s="403"/>
      <c r="J16" s="403"/>
      <c r="K16" s="267"/>
    </row>
    <row r="17" spans="2:11" s="1" customFormat="1" ht="15" customHeight="1">
      <c r="B17" s="270"/>
      <c r="C17" s="271"/>
      <c r="D17" s="403" t="s">
        <v>2480</v>
      </c>
      <c r="E17" s="403"/>
      <c r="F17" s="403"/>
      <c r="G17" s="403"/>
      <c r="H17" s="403"/>
      <c r="I17" s="403"/>
      <c r="J17" s="403"/>
      <c r="K17" s="267"/>
    </row>
    <row r="18" spans="2:11" s="1" customFormat="1" ht="15" customHeight="1">
      <c r="B18" s="270"/>
      <c r="C18" s="271"/>
      <c r="D18" s="271"/>
      <c r="E18" s="273" t="s">
        <v>77</v>
      </c>
      <c r="F18" s="403" t="s">
        <v>2481</v>
      </c>
      <c r="G18" s="403"/>
      <c r="H18" s="403"/>
      <c r="I18" s="403"/>
      <c r="J18" s="403"/>
      <c r="K18" s="267"/>
    </row>
    <row r="19" spans="2:11" s="1" customFormat="1" ht="15" customHeight="1">
      <c r="B19" s="270"/>
      <c r="C19" s="271"/>
      <c r="D19" s="271"/>
      <c r="E19" s="273" t="s">
        <v>2482</v>
      </c>
      <c r="F19" s="403" t="s">
        <v>2483</v>
      </c>
      <c r="G19" s="403"/>
      <c r="H19" s="403"/>
      <c r="I19" s="403"/>
      <c r="J19" s="403"/>
      <c r="K19" s="267"/>
    </row>
    <row r="20" spans="2:11" s="1" customFormat="1" ht="15" customHeight="1">
      <c r="B20" s="270"/>
      <c r="C20" s="271"/>
      <c r="D20" s="271"/>
      <c r="E20" s="273" t="s">
        <v>2484</v>
      </c>
      <c r="F20" s="403" t="s">
        <v>2485</v>
      </c>
      <c r="G20" s="403"/>
      <c r="H20" s="403"/>
      <c r="I20" s="403"/>
      <c r="J20" s="403"/>
      <c r="K20" s="267"/>
    </row>
    <row r="21" spans="2:11" s="1" customFormat="1" ht="15" customHeight="1">
      <c r="B21" s="270"/>
      <c r="C21" s="271"/>
      <c r="D21" s="271"/>
      <c r="E21" s="273" t="s">
        <v>2486</v>
      </c>
      <c r="F21" s="403" t="s">
        <v>100</v>
      </c>
      <c r="G21" s="403"/>
      <c r="H21" s="403"/>
      <c r="I21" s="403"/>
      <c r="J21" s="403"/>
      <c r="K21" s="267"/>
    </row>
    <row r="22" spans="2:11" s="1" customFormat="1" ht="15" customHeight="1">
      <c r="B22" s="270"/>
      <c r="C22" s="271"/>
      <c r="D22" s="271"/>
      <c r="E22" s="273" t="s">
        <v>1624</v>
      </c>
      <c r="F22" s="403" t="s">
        <v>2487</v>
      </c>
      <c r="G22" s="403"/>
      <c r="H22" s="403"/>
      <c r="I22" s="403"/>
      <c r="J22" s="403"/>
      <c r="K22" s="267"/>
    </row>
    <row r="23" spans="2:11" s="1" customFormat="1" ht="15" customHeight="1">
      <c r="B23" s="270"/>
      <c r="C23" s="271"/>
      <c r="D23" s="271"/>
      <c r="E23" s="273" t="s">
        <v>84</v>
      </c>
      <c r="F23" s="403" t="s">
        <v>2488</v>
      </c>
      <c r="G23" s="403"/>
      <c r="H23" s="403"/>
      <c r="I23" s="403"/>
      <c r="J23" s="403"/>
      <c r="K23" s="267"/>
    </row>
    <row r="24" spans="2:11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pans="2:11" s="1" customFormat="1" ht="15" customHeight="1">
      <c r="B25" s="270"/>
      <c r="C25" s="403" t="s">
        <v>2489</v>
      </c>
      <c r="D25" s="403"/>
      <c r="E25" s="403"/>
      <c r="F25" s="403"/>
      <c r="G25" s="403"/>
      <c r="H25" s="403"/>
      <c r="I25" s="403"/>
      <c r="J25" s="403"/>
      <c r="K25" s="267"/>
    </row>
    <row r="26" spans="2:11" s="1" customFormat="1" ht="15" customHeight="1">
      <c r="B26" s="270"/>
      <c r="C26" s="403" t="s">
        <v>2490</v>
      </c>
      <c r="D26" s="403"/>
      <c r="E26" s="403"/>
      <c r="F26" s="403"/>
      <c r="G26" s="403"/>
      <c r="H26" s="403"/>
      <c r="I26" s="403"/>
      <c r="J26" s="403"/>
      <c r="K26" s="267"/>
    </row>
    <row r="27" spans="2:11" s="1" customFormat="1" ht="15" customHeight="1">
      <c r="B27" s="270"/>
      <c r="C27" s="269"/>
      <c r="D27" s="403" t="s">
        <v>2491</v>
      </c>
      <c r="E27" s="403"/>
      <c r="F27" s="403"/>
      <c r="G27" s="403"/>
      <c r="H27" s="403"/>
      <c r="I27" s="403"/>
      <c r="J27" s="403"/>
      <c r="K27" s="267"/>
    </row>
    <row r="28" spans="2:11" s="1" customFormat="1" ht="15" customHeight="1">
      <c r="B28" s="270"/>
      <c r="C28" s="271"/>
      <c r="D28" s="403" t="s">
        <v>2492</v>
      </c>
      <c r="E28" s="403"/>
      <c r="F28" s="403"/>
      <c r="G28" s="403"/>
      <c r="H28" s="403"/>
      <c r="I28" s="403"/>
      <c r="J28" s="403"/>
      <c r="K28" s="267"/>
    </row>
    <row r="29" spans="2:11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pans="2:11" s="1" customFormat="1" ht="15" customHeight="1">
      <c r="B30" s="270"/>
      <c r="C30" s="271"/>
      <c r="D30" s="403" t="s">
        <v>2493</v>
      </c>
      <c r="E30" s="403"/>
      <c r="F30" s="403"/>
      <c r="G30" s="403"/>
      <c r="H30" s="403"/>
      <c r="I30" s="403"/>
      <c r="J30" s="403"/>
      <c r="K30" s="267"/>
    </row>
    <row r="31" spans="2:11" s="1" customFormat="1" ht="15" customHeight="1">
      <c r="B31" s="270"/>
      <c r="C31" s="271"/>
      <c r="D31" s="403" t="s">
        <v>2494</v>
      </c>
      <c r="E31" s="403"/>
      <c r="F31" s="403"/>
      <c r="G31" s="403"/>
      <c r="H31" s="403"/>
      <c r="I31" s="403"/>
      <c r="J31" s="403"/>
      <c r="K31" s="267"/>
    </row>
    <row r="32" spans="2:11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pans="2:11" s="1" customFormat="1" ht="15" customHeight="1">
      <c r="B33" s="270"/>
      <c r="C33" s="271"/>
      <c r="D33" s="403" t="s">
        <v>2495</v>
      </c>
      <c r="E33" s="403"/>
      <c r="F33" s="403"/>
      <c r="G33" s="403"/>
      <c r="H33" s="403"/>
      <c r="I33" s="403"/>
      <c r="J33" s="403"/>
      <c r="K33" s="267"/>
    </row>
    <row r="34" spans="2:11" s="1" customFormat="1" ht="15" customHeight="1">
      <c r="B34" s="270"/>
      <c r="C34" s="271"/>
      <c r="D34" s="403" t="s">
        <v>2496</v>
      </c>
      <c r="E34" s="403"/>
      <c r="F34" s="403"/>
      <c r="G34" s="403"/>
      <c r="H34" s="403"/>
      <c r="I34" s="403"/>
      <c r="J34" s="403"/>
      <c r="K34" s="267"/>
    </row>
    <row r="35" spans="2:11" s="1" customFormat="1" ht="15" customHeight="1">
      <c r="B35" s="270"/>
      <c r="C35" s="271"/>
      <c r="D35" s="403" t="s">
        <v>2497</v>
      </c>
      <c r="E35" s="403"/>
      <c r="F35" s="403"/>
      <c r="G35" s="403"/>
      <c r="H35" s="403"/>
      <c r="I35" s="403"/>
      <c r="J35" s="403"/>
      <c r="K35" s="267"/>
    </row>
    <row r="36" spans="2:11" s="1" customFormat="1" ht="15" customHeight="1">
      <c r="B36" s="270"/>
      <c r="C36" s="271"/>
      <c r="D36" s="269"/>
      <c r="E36" s="272" t="s">
        <v>166</v>
      </c>
      <c r="F36" s="269"/>
      <c r="G36" s="403" t="s">
        <v>2498</v>
      </c>
      <c r="H36" s="403"/>
      <c r="I36" s="403"/>
      <c r="J36" s="403"/>
      <c r="K36" s="267"/>
    </row>
    <row r="37" spans="2:11" s="1" customFormat="1" ht="30.75" customHeight="1">
      <c r="B37" s="270"/>
      <c r="C37" s="271"/>
      <c r="D37" s="269"/>
      <c r="E37" s="272" t="s">
        <v>2499</v>
      </c>
      <c r="F37" s="269"/>
      <c r="G37" s="403" t="s">
        <v>2500</v>
      </c>
      <c r="H37" s="403"/>
      <c r="I37" s="403"/>
      <c r="J37" s="403"/>
      <c r="K37" s="267"/>
    </row>
    <row r="38" spans="2:11" s="1" customFormat="1" ht="15" customHeight="1">
      <c r="B38" s="270"/>
      <c r="C38" s="271"/>
      <c r="D38" s="269"/>
      <c r="E38" s="272" t="s">
        <v>52</v>
      </c>
      <c r="F38" s="269"/>
      <c r="G38" s="403" t="s">
        <v>2501</v>
      </c>
      <c r="H38" s="403"/>
      <c r="I38" s="403"/>
      <c r="J38" s="403"/>
      <c r="K38" s="267"/>
    </row>
    <row r="39" spans="2:11" s="1" customFormat="1" ht="15" customHeight="1">
      <c r="B39" s="270"/>
      <c r="C39" s="271"/>
      <c r="D39" s="269"/>
      <c r="E39" s="272" t="s">
        <v>53</v>
      </c>
      <c r="F39" s="269"/>
      <c r="G39" s="403" t="s">
        <v>2502</v>
      </c>
      <c r="H39" s="403"/>
      <c r="I39" s="403"/>
      <c r="J39" s="403"/>
      <c r="K39" s="267"/>
    </row>
    <row r="40" spans="2:11" s="1" customFormat="1" ht="15" customHeight="1">
      <c r="B40" s="270"/>
      <c r="C40" s="271"/>
      <c r="D40" s="269"/>
      <c r="E40" s="272" t="s">
        <v>167</v>
      </c>
      <c r="F40" s="269"/>
      <c r="G40" s="403" t="s">
        <v>2503</v>
      </c>
      <c r="H40" s="403"/>
      <c r="I40" s="403"/>
      <c r="J40" s="403"/>
      <c r="K40" s="267"/>
    </row>
    <row r="41" spans="2:11" s="1" customFormat="1" ht="15" customHeight="1">
      <c r="B41" s="270"/>
      <c r="C41" s="271"/>
      <c r="D41" s="269"/>
      <c r="E41" s="272" t="s">
        <v>168</v>
      </c>
      <c r="F41" s="269"/>
      <c r="G41" s="403" t="s">
        <v>2504</v>
      </c>
      <c r="H41" s="403"/>
      <c r="I41" s="403"/>
      <c r="J41" s="403"/>
      <c r="K41" s="267"/>
    </row>
    <row r="42" spans="2:11" s="1" customFormat="1" ht="15" customHeight="1">
      <c r="B42" s="270"/>
      <c r="C42" s="271"/>
      <c r="D42" s="269"/>
      <c r="E42" s="272" t="s">
        <v>2505</v>
      </c>
      <c r="F42" s="269"/>
      <c r="G42" s="403" t="s">
        <v>2506</v>
      </c>
      <c r="H42" s="403"/>
      <c r="I42" s="403"/>
      <c r="J42" s="403"/>
      <c r="K42" s="267"/>
    </row>
    <row r="43" spans="2:11" s="1" customFormat="1" ht="15" customHeight="1">
      <c r="B43" s="270"/>
      <c r="C43" s="271"/>
      <c r="D43" s="269"/>
      <c r="E43" s="272"/>
      <c r="F43" s="269"/>
      <c r="G43" s="403" t="s">
        <v>2507</v>
      </c>
      <c r="H43" s="403"/>
      <c r="I43" s="403"/>
      <c r="J43" s="403"/>
      <c r="K43" s="267"/>
    </row>
    <row r="44" spans="2:11" s="1" customFormat="1" ht="15" customHeight="1">
      <c r="B44" s="270"/>
      <c r="C44" s="271"/>
      <c r="D44" s="269"/>
      <c r="E44" s="272" t="s">
        <v>2508</v>
      </c>
      <c r="F44" s="269"/>
      <c r="G44" s="403" t="s">
        <v>2509</v>
      </c>
      <c r="H44" s="403"/>
      <c r="I44" s="403"/>
      <c r="J44" s="403"/>
      <c r="K44" s="267"/>
    </row>
    <row r="45" spans="2:11" s="1" customFormat="1" ht="15" customHeight="1">
      <c r="B45" s="270"/>
      <c r="C45" s="271"/>
      <c r="D45" s="269"/>
      <c r="E45" s="272" t="s">
        <v>170</v>
      </c>
      <c r="F45" s="269"/>
      <c r="G45" s="403" t="s">
        <v>2510</v>
      </c>
      <c r="H45" s="403"/>
      <c r="I45" s="403"/>
      <c r="J45" s="403"/>
      <c r="K45" s="267"/>
    </row>
    <row r="46" spans="2:11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pans="2:11" s="1" customFormat="1" ht="15" customHeight="1">
      <c r="B47" s="270"/>
      <c r="C47" s="271"/>
      <c r="D47" s="403" t="s">
        <v>2511</v>
      </c>
      <c r="E47" s="403"/>
      <c r="F47" s="403"/>
      <c r="G47" s="403"/>
      <c r="H47" s="403"/>
      <c r="I47" s="403"/>
      <c r="J47" s="403"/>
      <c r="K47" s="267"/>
    </row>
    <row r="48" spans="2:11" s="1" customFormat="1" ht="15" customHeight="1">
      <c r="B48" s="270"/>
      <c r="C48" s="271"/>
      <c r="D48" s="271"/>
      <c r="E48" s="403" t="s">
        <v>2512</v>
      </c>
      <c r="F48" s="403"/>
      <c r="G48" s="403"/>
      <c r="H48" s="403"/>
      <c r="I48" s="403"/>
      <c r="J48" s="403"/>
      <c r="K48" s="267"/>
    </row>
    <row r="49" spans="2:11" s="1" customFormat="1" ht="15" customHeight="1">
      <c r="B49" s="270"/>
      <c r="C49" s="271"/>
      <c r="D49" s="271"/>
      <c r="E49" s="403" t="s">
        <v>2513</v>
      </c>
      <c r="F49" s="403"/>
      <c r="G49" s="403"/>
      <c r="H49" s="403"/>
      <c r="I49" s="403"/>
      <c r="J49" s="403"/>
      <c r="K49" s="267"/>
    </row>
    <row r="50" spans="2:11" s="1" customFormat="1" ht="15" customHeight="1">
      <c r="B50" s="270"/>
      <c r="C50" s="271"/>
      <c r="D50" s="271"/>
      <c r="E50" s="403" t="s">
        <v>2514</v>
      </c>
      <c r="F50" s="403"/>
      <c r="G50" s="403"/>
      <c r="H50" s="403"/>
      <c r="I50" s="403"/>
      <c r="J50" s="403"/>
      <c r="K50" s="267"/>
    </row>
    <row r="51" spans="2:11" s="1" customFormat="1" ht="15" customHeight="1">
      <c r="B51" s="270"/>
      <c r="C51" s="271"/>
      <c r="D51" s="403" t="s">
        <v>2515</v>
      </c>
      <c r="E51" s="403"/>
      <c r="F51" s="403"/>
      <c r="G51" s="403"/>
      <c r="H51" s="403"/>
      <c r="I51" s="403"/>
      <c r="J51" s="403"/>
      <c r="K51" s="267"/>
    </row>
    <row r="52" spans="2:11" s="1" customFormat="1" ht="25.5" customHeight="1">
      <c r="B52" s="266"/>
      <c r="C52" s="404" t="s">
        <v>2516</v>
      </c>
      <c r="D52" s="404"/>
      <c r="E52" s="404"/>
      <c r="F52" s="404"/>
      <c r="G52" s="404"/>
      <c r="H52" s="404"/>
      <c r="I52" s="404"/>
      <c r="J52" s="404"/>
      <c r="K52" s="267"/>
    </row>
    <row r="53" spans="2:11" s="1" customFormat="1" ht="5.25" customHeight="1">
      <c r="B53" s="266"/>
      <c r="C53" s="268"/>
      <c r="D53" s="268"/>
      <c r="E53" s="268"/>
      <c r="F53" s="268"/>
      <c r="G53" s="268"/>
      <c r="H53" s="268"/>
      <c r="I53" s="268"/>
      <c r="J53" s="268"/>
      <c r="K53" s="267"/>
    </row>
    <row r="54" spans="2:11" s="1" customFormat="1" ht="15" customHeight="1">
      <c r="B54" s="266"/>
      <c r="C54" s="403" t="s">
        <v>2517</v>
      </c>
      <c r="D54" s="403"/>
      <c r="E54" s="403"/>
      <c r="F54" s="403"/>
      <c r="G54" s="403"/>
      <c r="H54" s="403"/>
      <c r="I54" s="403"/>
      <c r="J54" s="403"/>
      <c r="K54" s="267"/>
    </row>
    <row r="55" spans="2:11" s="1" customFormat="1" ht="15" customHeight="1">
      <c r="B55" s="266"/>
      <c r="C55" s="403" t="s">
        <v>2518</v>
      </c>
      <c r="D55" s="403"/>
      <c r="E55" s="403"/>
      <c r="F55" s="403"/>
      <c r="G55" s="403"/>
      <c r="H55" s="403"/>
      <c r="I55" s="403"/>
      <c r="J55" s="403"/>
      <c r="K55" s="267"/>
    </row>
    <row r="56" spans="2:11" s="1" customFormat="1" ht="12.75" customHeight="1">
      <c r="B56" s="266"/>
      <c r="C56" s="269"/>
      <c r="D56" s="269"/>
      <c r="E56" s="269"/>
      <c r="F56" s="269"/>
      <c r="G56" s="269"/>
      <c r="H56" s="269"/>
      <c r="I56" s="269"/>
      <c r="J56" s="269"/>
      <c r="K56" s="267"/>
    </row>
    <row r="57" spans="2:11" s="1" customFormat="1" ht="15" customHeight="1">
      <c r="B57" s="266"/>
      <c r="C57" s="403" t="s">
        <v>2519</v>
      </c>
      <c r="D57" s="403"/>
      <c r="E57" s="403"/>
      <c r="F57" s="403"/>
      <c r="G57" s="403"/>
      <c r="H57" s="403"/>
      <c r="I57" s="403"/>
      <c r="J57" s="403"/>
      <c r="K57" s="267"/>
    </row>
    <row r="58" spans="2:11" s="1" customFormat="1" ht="15" customHeight="1">
      <c r="B58" s="266"/>
      <c r="C58" s="271"/>
      <c r="D58" s="403" t="s">
        <v>2520</v>
      </c>
      <c r="E58" s="403"/>
      <c r="F58" s="403"/>
      <c r="G58" s="403"/>
      <c r="H58" s="403"/>
      <c r="I58" s="403"/>
      <c r="J58" s="403"/>
      <c r="K58" s="267"/>
    </row>
    <row r="59" spans="2:11" s="1" customFormat="1" ht="15" customHeight="1">
      <c r="B59" s="266"/>
      <c r="C59" s="271"/>
      <c r="D59" s="403" t="s">
        <v>2521</v>
      </c>
      <c r="E59" s="403"/>
      <c r="F59" s="403"/>
      <c r="G59" s="403"/>
      <c r="H59" s="403"/>
      <c r="I59" s="403"/>
      <c r="J59" s="403"/>
      <c r="K59" s="267"/>
    </row>
    <row r="60" spans="2:11" s="1" customFormat="1" ht="15" customHeight="1">
      <c r="B60" s="266"/>
      <c r="C60" s="271"/>
      <c r="D60" s="403" t="s">
        <v>2522</v>
      </c>
      <c r="E60" s="403"/>
      <c r="F60" s="403"/>
      <c r="G60" s="403"/>
      <c r="H60" s="403"/>
      <c r="I60" s="403"/>
      <c r="J60" s="403"/>
      <c r="K60" s="267"/>
    </row>
    <row r="61" spans="2:11" s="1" customFormat="1" ht="15" customHeight="1">
      <c r="B61" s="266"/>
      <c r="C61" s="271"/>
      <c r="D61" s="403" t="s">
        <v>2523</v>
      </c>
      <c r="E61" s="403"/>
      <c r="F61" s="403"/>
      <c r="G61" s="403"/>
      <c r="H61" s="403"/>
      <c r="I61" s="403"/>
      <c r="J61" s="403"/>
      <c r="K61" s="267"/>
    </row>
    <row r="62" spans="2:11" s="1" customFormat="1" ht="15" customHeight="1">
      <c r="B62" s="266"/>
      <c r="C62" s="271"/>
      <c r="D62" s="405" t="s">
        <v>2524</v>
      </c>
      <c r="E62" s="405"/>
      <c r="F62" s="405"/>
      <c r="G62" s="405"/>
      <c r="H62" s="405"/>
      <c r="I62" s="405"/>
      <c r="J62" s="405"/>
      <c r="K62" s="267"/>
    </row>
    <row r="63" spans="2:11" s="1" customFormat="1" ht="15" customHeight="1">
      <c r="B63" s="266"/>
      <c r="C63" s="271"/>
      <c r="D63" s="403" t="s">
        <v>2525</v>
      </c>
      <c r="E63" s="403"/>
      <c r="F63" s="403"/>
      <c r="G63" s="403"/>
      <c r="H63" s="403"/>
      <c r="I63" s="403"/>
      <c r="J63" s="403"/>
      <c r="K63" s="267"/>
    </row>
    <row r="64" spans="2:11" s="1" customFormat="1" ht="12.75" customHeight="1">
      <c r="B64" s="266"/>
      <c r="C64" s="271"/>
      <c r="D64" s="271"/>
      <c r="E64" s="274"/>
      <c r="F64" s="271"/>
      <c r="G64" s="271"/>
      <c r="H64" s="271"/>
      <c r="I64" s="271"/>
      <c r="J64" s="271"/>
      <c r="K64" s="267"/>
    </row>
    <row r="65" spans="2:11" s="1" customFormat="1" ht="15" customHeight="1">
      <c r="B65" s="266"/>
      <c r="C65" s="271"/>
      <c r="D65" s="403" t="s">
        <v>2526</v>
      </c>
      <c r="E65" s="403"/>
      <c r="F65" s="403"/>
      <c r="G65" s="403"/>
      <c r="H65" s="403"/>
      <c r="I65" s="403"/>
      <c r="J65" s="403"/>
      <c r="K65" s="267"/>
    </row>
    <row r="66" spans="2:11" s="1" customFormat="1" ht="15" customHeight="1">
      <c r="B66" s="266"/>
      <c r="C66" s="271"/>
      <c r="D66" s="405" t="s">
        <v>2527</v>
      </c>
      <c r="E66" s="405"/>
      <c r="F66" s="405"/>
      <c r="G66" s="405"/>
      <c r="H66" s="405"/>
      <c r="I66" s="405"/>
      <c r="J66" s="405"/>
      <c r="K66" s="267"/>
    </row>
    <row r="67" spans="2:11" s="1" customFormat="1" ht="15" customHeight="1">
      <c r="B67" s="266"/>
      <c r="C67" s="271"/>
      <c r="D67" s="403" t="s">
        <v>2528</v>
      </c>
      <c r="E67" s="403"/>
      <c r="F67" s="403"/>
      <c r="G67" s="403"/>
      <c r="H67" s="403"/>
      <c r="I67" s="403"/>
      <c r="J67" s="403"/>
      <c r="K67" s="267"/>
    </row>
    <row r="68" spans="2:11" s="1" customFormat="1" ht="15" customHeight="1">
      <c r="B68" s="266"/>
      <c r="C68" s="271"/>
      <c r="D68" s="403" t="s">
        <v>2529</v>
      </c>
      <c r="E68" s="403"/>
      <c r="F68" s="403"/>
      <c r="G68" s="403"/>
      <c r="H68" s="403"/>
      <c r="I68" s="403"/>
      <c r="J68" s="403"/>
      <c r="K68" s="267"/>
    </row>
    <row r="69" spans="2:11" s="1" customFormat="1" ht="15" customHeight="1">
      <c r="B69" s="266"/>
      <c r="C69" s="271"/>
      <c r="D69" s="403" t="s">
        <v>2530</v>
      </c>
      <c r="E69" s="403"/>
      <c r="F69" s="403"/>
      <c r="G69" s="403"/>
      <c r="H69" s="403"/>
      <c r="I69" s="403"/>
      <c r="J69" s="403"/>
      <c r="K69" s="267"/>
    </row>
    <row r="70" spans="2:11" s="1" customFormat="1" ht="15" customHeight="1">
      <c r="B70" s="266"/>
      <c r="C70" s="271"/>
      <c r="D70" s="403" t="s">
        <v>2531</v>
      </c>
      <c r="E70" s="403"/>
      <c r="F70" s="403"/>
      <c r="G70" s="403"/>
      <c r="H70" s="403"/>
      <c r="I70" s="403"/>
      <c r="J70" s="403"/>
      <c r="K70" s="267"/>
    </row>
    <row r="71" spans="2:11" s="1" customFormat="1" ht="12.75" customHeight="1">
      <c r="B71" s="275"/>
      <c r="C71" s="276"/>
      <c r="D71" s="276"/>
      <c r="E71" s="276"/>
      <c r="F71" s="276"/>
      <c r="G71" s="276"/>
      <c r="H71" s="276"/>
      <c r="I71" s="276"/>
      <c r="J71" s="276"/>
      <c r="K71" s="277"/>
    </row>
    <row r="72" spans="2:11" s="1" customFormat="1" ht="18.75" customHeight="1">
      <c r="B72" s="278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s="1" customFormat="1" ht="18.75" customHeight="1">
      <c r="B73" s="279"/>
      <c r="C73" s="279"/>
      <c r="D73" s="279"/>
      <c r="E73" s="279"/>
      <c r="F73" s="279"/>
      <c r="G73" s="279"/>
      <c r="H73" s="279"/>
      <c r="I73" s="279"/>
      <c r="J73" s="279"/>
      <c r="K73" s="279"/>
    </row>
    <row r="74" spans="2:11" s="1" customFormat="1" ht="7.5" customHeight="1">
      <c r="B74" s="280"/>
      <c r="C74" s="281"/>
      <c r="D74" s="281"/>
      <c r="E74" s="281"/>
      <c r="F74" s="281"/>
      <c r="G74" s="281"/>
      <c r="H74" s="281"/>
      <c r="I74" s="281"/>
      <c r="J74" s="281"/>
      <c r="K74" s="282"/>
    </row>
    <row r="75" spans="2:11" s="1" customFormat="1" ht="45" customHeight="1">
      <c r="B75" s="283"/>
      <c r="C75" s="398" t="s">
        <v>2532</v>
      </c>
      <c r="D75" s="398"/>
      <c r="E75" s="398"/>
      <c r="F75" s="398"/>
      <c r="G75" s="398"/>
      <c r="H75" s="398"/>
      <c r="I75" s="398"/>
      <c r="J75" s="398"/>
      <c r="K75" s="284"/>
    </row>
    <row r="76" spans="2:11" s="1" customFormat="1" ht="17.25" customHeight="1">
      <c r="B76" s="283"/>
      <c r="C76" s="285" t="s">
        <v>2533</v>
      </c>
      <c r="D76" s="285"/>
      <c r="E76" s="285"/>
      <c r="F76" s="285" t="s">
        <v>2534</v>
      </c>
      <c r="G76" s="286"/>
      <c r="H76" s="285" t="s">
        <v>53</v>
      </c>
      <c r="I76" s="285" t="s">
        <v>56</v>
      </c>
      <c r="J76" s="285" t="s">
        <v>2535</v>
      </c>
      <c r="K76" s="284"/>
    </row>
    <row r="77" spans="2:11" s="1" customFormat="1" ht="17.25" customHeight="1">
      <c r="B77" s="283"/>
      <c r="C77" s="287" t="s">
        <v>2536</v>
      </c>
      <c r="D77" s="287"/>
      <c r="E77" s="287"/>
      <c r="F77" s="288" t="s">
        <v>2537</v>
      </c>
      <c r="G77" s="289"/>
      <c r="H77" s="287"/>
      <c r="I77" s="287"/>
      <c r="J77" s="287" t="s">
        <v>2538</v>
      </c>
      <c r="K77" s="284"/>
    </row>
    <row r="78" spans="2:11" s="1" customFormat="1" ht="5.25" customHeight="1">
      <c r="B78" s="283"/>
      <c r="C78" s="290"/>
      <c r="D78" s="290"/>
      <c r="E78" s="290"/>
      <c r="F78" s="290"/>
      <c r="G78" s="291"/>
      <c r="H78" s="290"/>
      <c r="I78" s="290"/>
      <c r="J78" s="290"/>
      <c r="K78" s="284"/>
    </row>
    <row r="79" spans="2:11" s="1" customFormat="1" ht="15" customHeight="1">
      <c r="B79" s="283"/>
      <c r="C79" s="272" t="s">
        <v>52</v>
      </c>
      <c r="D79" s="292"/>
      <c r="E79" s="292"/>
      <c r="F79" s="293" t="s">
        <v>2539</v>
      </c>
      <c r="G79" s="294"/>
      <c r="H79" s="272" t="s">
        <v>2540</v>
      </c>
      <c r="I79" s="272" t="s">
        <v>2541</v>
      </c>
      <c r="J79" s="272">
        <v>20</v>
      </c>
      <c r="K79" s="284"/>
    </row>
    <row r="80" spans="2:11" s="1" customFormat="1" ht="15" customHeight="1">
      <c r="B80" s="283"/>
      <c r="C80" s="272" t="s">
        <v>2542</v>
      </c>
      <c r="D80" s="272"/>
      <c r="E80" s="272"/>
      <c r="F80" s="293" t="s">
        <v>2539</v>
      </c>
      <c r="G80" s="294"/>
      <c r="H80" s="272" t="s">
        <v>2543</v>
      </c>
      <c r="I80" s="272" t="s">
        <v>2541</v>
      </c>
      <c r="J80" s="272">
        <v>120</v>
      </c>
      <c r="K80" s="284"/>
    </row>
    <row r="81" spans="2:11" s="1" customFormat="1" ht="15" customHeight="1">
      <c r="B81" s="295"/>
      <c r="C81" s="272" t="s">
        <v>2544</v>
      </c>
      <c r="D81" s="272"/>
      <c r="E81" s="272"/>
      <c r="F81" s="293" t="s">
        <v>2545</v>
      </c>
      <c r="G81" s="294"/>
      <c r="H81" s="272" t="s">
        <v>2546</v>
      </c>
      <c r="I81" s="272" t="s">
        <v>2541</v>
      </c>
      <c r="J81" s="272">
        <v>50</v>
      </c>
      <c r="K81" s="284"/>
    </row>
    <row r="82" spans="2:11" s="1" customFormat="1" ht="15" customHeight="1">
      <c r="B82" s="295"/>
      <c r="C82" s="272" t="s">
        <v>2547</v>
      </c>
      <c r="D82" s="272"/>
      <c r="E82" s="272"/>
      <c r="F82" s="293" t="s">
        <v>2539</v>
      </c>
      <c r="G82" s="294"/>
      <c r="H82" s="272" t="s">
        <v>2548</v>
      </c>
      <c r="I82" s="272" t="s">
        <v>2549</v>
      </c>
      <c r="J82" s="272"/>
      <c r="K82" s="284"/>
    </row>
    <row r="83" spans="2:11" s="1" customFormat="1" ht="15" customHeight="1">
      <c r="B83" s="295"/>
      <c r="C83" s="296" t="s">
        <v>2550</v>
      </c>
      <c r="D83" s="296"/>
      <c r="E83" s="296"/>
      <c r="F83" s="297" t="s">
        <v>2545</v>
      </c>
      <c r="G83" s="296"/>
      <c r="H83" s="296" t="s">
        <v>2551</v>
      </c>
      <c r="I83" s="296" t="s">
        <v>2541</v>
      </c>
      <c r="J83" s="296">
        <v>15</v>
      </c>
      <c r="K83" s="284"/>
    </row>
    <row r="84" spans="2:11" s="1" customFormat="1" ht="15" customHeight="1">
      <c r="B84" s="295"/>
      <c r="C84" s="296" t="s">
        <v>2552</v>
      </c>
      <c r="D84" s="296"/>
      <c r="E84" s="296"/>
      <c r="F84" s="297" t="s">
        <v>2545</v>
      </c>
      <c r="G84" s="296"/>
      <c r="H84" s="296" t="s">
        <v>2553</v>
      </c>
      <c r="I84" s="296" t="s">
        <v>2541</v>
      </c>
      <c r="J84" s="296">
        <v>15</v>
      </c>
      <c r="K84" s="284"/>
    </row>
    <row r="85" spans="2:11" s="1" customFormat="1" ht="15" customHeight="1">
      <c r="B85" s="295"/>
      <c r="C85" s="296" t="s">
        <v>2554</v>
      </c>
      <c r="D85" s="296"/>
      <c r="E85" s="296"/>
      <c r="F85" s="297" t="s">
        <v>2545</v>
      </c>
      <c r="G85" s="296"/>
      <c r="H85" s="296" t="s">
        <v>2555</v>
      </c>
      <c r="I85" s="296" t="s">
        <v>2541</v>
      </c>
      <c r="J85" s="296">
        <v>20</v>
      </c>
      <c r="K85" s="284"/>
    </row>
    <row r="86" spans="2:11" s="1" customFormat="1" ht="15" customHeight="1">
      <c r="B86" s="295"/>
      <c r="C86" s="296" t="s">
        <v>2556</v>
      </c>
      <c r="D86" s="296"/>
      <c r="E86" s="296"/>
      <c r="F86" s="297" t="s">
        <v>2545</v>
      </c>
      <c r="G86" s="296"/>
      <c r="H86" s="296" t="s">
        <v>2557</v>
      </c>
      <c r="I86" s="296" t="s">
        <v>2541</v>
      </c>
      <c r="J86" s="296">
        <v>20</v>
      </c>
      <c r="K86" s="284"/>
    </row>
    <row r="87" spans="2:11" s="1" customFormat="1" ht="15" customHeight="1">
      <c r="B87" s="295"/>
      <c r="C87" s="272" t="s">
        <v>2558</v>
      </c>
      <c r="D87" s="272"/>
      <c r="E87" s="272"/>
      <c r="F87" s="293" t="s">
        <v>2545</v>
      </c>
      <c r="G87" s="294"/>
      <c r="H87" s="272" t="s">
        <v>2559</v>
      </c>
      <c r="I87" s="272" t="s">
        <v>2541</v>
      </c>
      <c r="J87" s="272">
        <v>50</v>
      </c>
      <c r="K87" s="284"/>
    </row>
    <row r="88" spans="2:11" s="1" customFormat="1" ht="15" customHeight="1">
      <c r="B88" s="295"/>
      <c r="C88" s="272" t="s">
        <v>2560</v>
      </c>
      <c r="D88" s="272"/>
      <c r="E88" s="272"/>
      <c r="F88" s="293" t="s">
        <v>2545</v>
      </c>
      <c r="G88" s="294"/>
      <c r="H88" s="272" t="s">
        <v>2561</v>
      </c>
      <c r="I88" s="272" t="s">
        <v>2541</v>
      </c>
      <c r="J88" s="272">
        <v>20</v>
      </c>
      <c r="K88" s="284"/>
    </row>
    <row r="89" spans="2:11" s="1" customFormat="1" ht="15" customHeight="1">
      <c r="B89" s="295"/>
      <c r="C89" s="272" t="s">
        <v>2562</v>
      </c>
      <c r="D89" s="272"/>
      <c r="E89" s="272"/>
      <c r="F89" s="293" t="s">
        <v>2545</v>
      </c>
      <c r="G89" s="294"/>
      <c r="H89" s="272" t="s">
        <v>2563</v>
      </c>
      <c r="I89" s="272" t="s">
        <v>2541</v>
      </c>
      <c r="J89" s="272">
        <v>20</v>
      </c>
      <c r="K89" s="284"/>
    </row>
    <row r="90" spans="2:11" s="1" customFormat="1" ht="15" customHeight="1">
      <c r="B90" s="295"/>
      <c r="C90" s="272" t="s">
        <v>2564</v>
      </c>
      <c r="D90" s="272"/>
      <c r="E90" s="272"/>
      <c r="F90" s="293" t="s">
        <v>2545</v>
      </c>
      <c r="G90" s="294"/>
      <c r="H90" s="272" t="s">
        <v>2565</v>
      </c>
      <c r="I90" s="272" t="s">
        <v>2541</v>
      </c>
      <c r="J90" s="272">
        <v>50</v>
      </c>
      <c r="K90" s="284"/>
    </row>
    <row r="91" spans="2:11" s="1" customFormat="1" ht="15" customHeight="1">
      <c r="B91" s="295"/>
      <c r="C91" s="272" t="s">
        <v>2566</v>
      </c>
      <c r="D91" s="272"/>
      <c r="E91" s="272"/>
      <c r="F91" s="293" t="s">
        <v>2545</v>
      </c>
      <c r="G91" s="294"/>
      <c r="H91" s="272" t="s">
        <v>2566</v>
      </c>
      <c r="I91" s="272" t="s">
        <v>2541</v>
      </c>
      <c r="J91" s="272">
        <v>50</v>
      </c>
      <c r="K91" s="284"/>
    </row>
    <row r="92" spans="2:11" s="1" customFormat="1" ht="15" customHeight="1">
      <c r="B92" s="295"/>
      <c r="C92" s="272" t="s">
        <v>2567</v>
      </c>
      <c r="D92" s="272"/>
      <c r="E92" s="272"/>
      <c r="F92" s="293" t="s">
        <v>2545</v>
      </c>
      <c r="G92" s="294"/>
      <c r="H92" s="272" t="s">
        <v>2568</v>
      </c>
      <c r="I92" s="272" t="s">
        <v>2541</v>
      </c>
      <c r="J92" s="272">
        <v>255</v>
      </c>
      <c r="K92" s="284"/>
    </row>
    <row r="93" spans="2:11" s="1" customFormat="1" ht="15" customHeight="1">
      <c r="B93" s="295"/>
      <c r="C93" s="272" t="s">
        <v>2569</v>
      </c>
      <c r="D93" s="272"/>
      <c r="E93" s="272"/>
      <c r="F93" s="293" t="s">
        <v>2539</v>
      </c>
      <c r="G93" s="294"/>
      <c r="H93" s="272" t="s">
        <v>2570</v>
      </c>
      <c r="I93" s="272" t="s">
        <v>2571</v>
      </c>
      <c r="J93" s="272"/>
      <c r="K93" s="284"/>
    </row>
    <row r="94" spans="2:11" s="1" customFormat="1" ht="15" customHeight="1">
      <c r="B94" s="295"/>
      <c r="C94" s="272" t="s">
        <v>2572</v>
      </c>
      <c r="D94" s="272"/>
      <c r="E94" s="272"/>
      <c r="F94" s="293" t="s">
        <v>2539</v>
      </c>
      <c r="G94" s="294"/>
      <c r="H94" s="272" t="s">
        <v>2573</v>
      </c>
      <c r="I94" s="272" t="s">
        <v>2574</v>
      </c>
      <c r="J94" s="272"/>
      <c r="K94" s="284"/>
    </row>
    <row r="95" spans="2:11" s="1" customFormat="1" ht="15" customHeight="1">
      <c r="B95" s="295"/>
      <c r="C95" s="272" t="s">
        <v>2575</v>
      </c>
      <c r="D95" s="272"/>
      <c r="E95" s="272"/>
      <c r="F95" s="293" t="s">
        <v>2539</v>
      </c>
      <c r="G95" s="294"/>
      <c r="H95" s="272" t="s">
        <v>2575</v>
      </c>
      <c r="I95" s="272" t="s">
        <v>2574</v>
      </c>
      <c r="J95" s="272"/>
      <c r="K95" s="284"/>
    </row>
    <row r="96" spans="2:11" s="1" customFormat="1" ht="15" customHeight="1">
      <c r="B96" s="295"/>
      <c r="C96" s="272" t="s">
        <v>37</v>
      </c>
      <c r="D96" s="272"/>
      <c r="E96" s="272"/>
      <c r="F96" s="293" t="s">
        <v>2539</v>
      </c>
      <c r="G96" s="294"/>
      <c r="H96" s="272" t="s">
        <v>2576</v>
      </c>
      <c r="I96" s="272" t="s">
        <v>2574</v>
      </c>
      <c r="J96" s="272"/>
      <c r="K96" s="284"/>
    </row>
    <row r="97" spans="2:11" s="1" customFormat="1" ht="15" customHeight="1">
      <c r="B97" s="295"/>
      <c r="C97" s="272" t="s">
        <v>47</v>
      </c>
      <c r="D97" s="272"/>
      <c r="E97" s="272"/>
      <c r="F97" s="293" t="s">
        <v>2539</v>
      </c>
      <c r="G97" s="294"/>
      <c r="H97" s="272" t="s">
        <v>2577</v>
      </c>
      <c r="I97" s="272" t="s">
        <v>2574</v>
      </c>
      <c r="J97" s="272"/>
      <c r="K97" s="284"/>
    </row>
    <row r="98" spans="2:11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pans="2:11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pans="2:11" s="1" customFormat="1" ht="18.75" customHeight="1">
      <c r="B100" s="279"/>
      <c r="C100" s="279"/>
      <c r="D100" s="279"/>
      <c r="E100" s="279"/>
      <c r="F100" s="279"/>
      <c r="G100" s="279"/>
      <c r="H100" s="279"/>
      <c r="I100" s="279"/>
      <c r="J100" s="279"/>
      <c r="K100" s="279"/>
    </row>
    <row r="101" spans="2:11" s="1" customFormat="1" ht="7.5" customHeight="1">
      <c r="B101" s="280"/>
      <c r="C101" s="281"/>
      <c r="D101" s="281"/>
      <c r="E101" s="281"/>
      <c r="F101" s="281"/>
      <c r="G101" s="281"/>
      <c r="H101" s="281"/>
      <c r="I101" s="281"/>
      <c r="J101" s="281"/>
      <c r="K101" s="282"/>
    </row>
    <row r="102" spans="2:11" s="1" customFormat="1" ht="45" customHeight="1">
      <c r="B102" s="283"/>
      <c r="C102" s="398" t="s">
        <v>2578</v>
      </c>
      <c r="D102" s="398"/>
      <c r="E102" s="398"/>
      <c r="F102" s="398"/>
      <c r="G102" s="398"/>
      <c r="H102" s="398"/>
      <c r="I102" s="398"/>
      <c r="J102" s="398"/>
      <c r="K102" s="284"/>
    </row>
    <row r="103" spans="2:11" s="1" customFormat="1" ht="17.25" customHeight="1">
      <c r="B103" s="283"/>
      <c r="C103" s="285" t="s">
        <v>2533</v>
      </c>
      <c r="D103" s="285"/>
      <c r="E103" s="285"/>
      <c r="F103" s="285" t="s">
        <v>2534</v>
      </c>
      <c r="G103" s="286"/>
      <c r="H103" s="285" t="s">
        <v>53</v>
      </c>
      <c r="I103" s="285" t="s">
        <v>56</v>
      </c>
      <c r="J103" s="285" t="s">
        <v>2535</v>
      </c>
      <c r="K103" s="284"/>
    </row>
    <row r="104" spans="2:11" s="1" customFormat="1" ht="17.25" customHeight="1">
      <c r="B104" s="283"/>
      <c r="C104" s="287" t="s">
        <v>2536</v>
      </c>
      <c r="D104" s="287"/>
      <c r="E104" s="287"/>
      <c r="F104" s="288" t="s">
        <v>2537</v>
      </c>
      <c r="G104" s="289"/>
      <c r="H104" s="287"/>
      <c r="I104" s="287"/>
      <c r="J104" s="287" t="s">
        <v>2538</v>
      </c>
      <c r="K104" s="284"/>
    </row>
    <row r="105" spans="2:11" s="1" customFormat="1" ht="5.25" customHeight="1">
      <c r="B105" s="283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pans="2:11" s="1" customFormat="1" ht="15" customHeight="1">
      <c r="B106" s="283"/>
      <c r="C106" s="272" t="s">
        <v>52</v>
      </c>
      <c r="D106" s="292"/>
      <c r="E106" s="292"/>
      <c r="F106" s="293" t="s">
        <v>2539</v>
      </c>
      <c r="G106" s="272"/>
      <c r="H106" s="272" t="s">
        <v>2579</v>
      </c>
      <c r="I106" s="272" t="s">
        <v>2541</v>
      </c>
      <c r="J106" s="272">
        <v>20</v>
      </c>
      <c r="K106" s="284"/>
    </row>
    <row r="107" spans="2:11" s="1" customFormat="1" ht="15" customHeight="1">
      <c r="B107" s="283"/>
      <c r="C107" s="272" t="s">
        <v>2542</v>
      </c>
      <c r="D107" s="272"/>
      <c r="E107" s="272"/>
      <c r="F107" s="293" t="s">
        <v>2539</v>
      </c>
      <c r="G107" s="272"/>
      <c r="H107" s="272" t="s">
        <v>2579</v>
      </c>
      <c r="I107" s="272" t="s">
        <v>2541</v>
      </c>
      <c r="J107" s="272">
        <v>120</v>
      </c>
      <c r="K107" s="284"/>
    </row>
    <row r="108" spans="2:11" s="1" customFormat="1" ht="15" customHeight="1">
      <c r="B108" s="295"/>
      <c r="C108" s="272" t="s">
        <v>2544</v>
      </c>
      <c r="D108" s="272"/>
      <c r="E108" s="272"/>
      <c r="F108" s="293" t="s">
        <v>2545</v>
      </c>
      <c r="G108" s="272"/>
      <c r="H108" s="272" t="s">
        <v>2579</v>
      </c>
      <c r="I108" s="272" t="s">
        <v>2541</v>
      </c>
      <c r="J108" s="272">
        <v>50</v>
      </c>
      <c r="K108" s="284"/>
    </row>
    <row r="109" spans="2:11" s="1" customFormat="1" ht="15" customHeight="1">
      <c r="B109" s="295"/>
      <c r="C109" s="272" t="s">
        <v>2547</v>
      </c>
      <c r="D109" s="272"/>
      <c r="E109" s="272"/>
      <c r="F109" s="293" t="s">
        <v>2539</v>
      </c>
      <c r="G109" s="272"/>
      <c r="H109" s="272" t="s">
        <v>2579</v>
      </c>
      <c r="I109" s="272" t="s">
        <v>2549</v>
      </c>
      <c r="J109" s="272"/>
      <c r="K109" s="284"/>
    </row>
    <row r="110" spans="2:11" s="1" customFormat="1" ht="15" customHeight="1">
      <c r="B110" s="295"/>
      <c r="C110" s="272" t="s">
        <v>2558</v>
      </c>
      <c r="D110" s="272"/>
      <c r="E110" s="272"/>
      <c r="F110" s="293" t="s">
        <v>2545</v>
      </c>
      <c r="G110" s="272"/>
      <c r="H110" s="272" t="s">
        <v>2579</v>
      </c>
      <c r="I110" s="272" t="s">
        <v>2541</v>
      </c>
      <c r="J110" s="272">
        <v>50</v>
      </c>
      <c r="K110" s="284"/>
    </row>
    <row r="111" spans="2:11" s="1" customFormat="1" ht="15" customHeight="1">
      <c r="B111" s="295"/>
      <c r="C111" s="272" t="s">
        <v>2566</v>
      </c>
      <c r="D111" s="272"/>
      <c r="E111" s="272"/>
      <c r="F111" s="293" t="s">
        <v>2545</v>
      </c>
      <c r="G111" s="272"/>
      <c r="H111" s="272" t="s">
        <v>2579</v>
      </c>
      <c r="I111" s="272" t="s">
        <v>2541</v>
      </c>
      <c r="J111" s="272">
        <v>50</v>
      </c>
      <c r="K111" s="284"/>
    </row>
    <row r="112" spans="2:11" s="1" customFormat="1" ht="15" customHeight="1">
      <c r="B112" s="295"/>
      <c r="C112" s="272" t="s">
        <v>2564</v>
      </c>
      <c r="D112" s="272"/>
      <c r="E112" s="272"/>
      <c r="F112" s="293" t="s">
        <v>2545</v>
      </c>
      <c r="G112" s="272"/>
      <c r="H112" s="272" t="s">
        <v>2579</v>
      </c>
      <c r="I112" s="272" t="s">
        <v>2541</v>
      </c>
      <c r="J112" s="272">
        <v>50</v>
      </c>
      <c r="K112" s="284"/>
    </row>
    <row r="113" spans="2:11" s="1" customFormat="1" ht="15" customHeight="1">
      <c r="B113" s="295"/>
      <c r="C113" s="272" t="s">
        <v>52</v>
      </c>
      <c r="D113" s="272"/>
      <c r="E113" s="272"/>
      <c r="F113" s="293" t="s">
        <v>2539</v>
      </c>
      <c r="G113" s="272"/>
      <c r="H113" s="272" t="s">
        <v>2580</v>
      </c>
      <c r="I113" s="272" t="s">
        <v>2541</v>
      </c>
      <c r="J113" s="272">
        <v>20</v>
      </c>
      <c r="K113" s="284"/>
    </row>
    <row r="114" spans="2:11" s="1" customFormat="1" ht="15" customHeight="1">
      <c r="B114" s="295"/>
      <c r="C114" s="272" t="s">
        <v>2581</v>
      </c>
      <c r="D114" s="272"/>
      <c r="E114" s="272"/>
      <c r="F114" s="293" t="s">
        <v>2539</v>
      </c>
      <c r="G114" s="272"/>
      <c r="H114" s="272" t="s">
        <v>2582</v>
      </c>
      <c r="I114" s="272" t="s">
        <v>2541</v>
      </c>
      <c r="J114" s="272">
        <v>120</v>
      </c>
      <c r="K114" s="284"/>
    </row>
    <row r="115" spans="2:11" s="1" customFormat="1" ht="15" customHeight="1">
      <c r="B115" s="295"/>
      <c r="C115" s="272" t="s">
        <v>37</v>
      </c>
      <c r="D115" s="272"/>
      <c r="E115" s="272"/>
      <c r="F115" s="293" t="s">
        <v>2539</v>
      </c>
      <c r="G115" s="272"/>
      <c r="H115" s="272" t="s">
        <v>2583</v>
      </c>
      <c r="I115" s="272" t="s">
        <v>2574</v>
      </c>
      <c r="J115" s="272"/>
      <c r="K115" s="284"/>
    </row>
    <row r="116" spans="2:11" s="1" customFormat="1" ht="15" customHeight="1">
      <c r="B116" s="295"/>
      <c r="C116" s="272" t="s">
        <v>47</v>
      </c>
      <c r="D116" s="272"/>
      <c r="E116" s="272"/>
      <c r="F116" s="293" t="s">
        <v>2539</v>
      </c>
      <c r="G116" s="272"/>
      <c r="H116" s="272" t="s">
        <v>2584</v>
      </c>
      <c r="I116" s="272" t="s">
        <v>2574</v>
      </c>
      <c r="J116" s="272"/>
      <c r="K116" s="284"/>
    </row>
    <row r="117" spans="2:11" s="1" customFormat="1" ht="15" customHeight="1">
      <c r="B117" s="295"/>
      <c r="C117" s="272" t="s">
        <v>56</v>
      </c>
      <c r="D117" s="272"/>
      <c r="E117" s="272"/>
      <c r="F117" s="293" t="s">
        <v>2539</v>
      </c>
      <c r="G117" s="272"/>
      <c r="H117" s="272" t="s">
        <v>2585</v>
      </c>
      <c r="I117" s="272" t="s">
        <v>2586</v>
      </c>
      <c r="J117" s="272"/>
      <c r="K117" s="284"/>
    </row>
    <row r="118" spans="2:11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pans="2:11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pans="2:11" s="1" customFormat="1" ht="18.75" customHeight="1">
      <c r="B120" s="279"/>
      <c r="C120" s="279"/>
      <c r="D120" s="279"/>
      <c r="E120" s="279"/>
      <c r="F120" s="279"/>
      <c r="G120" s="279"/>
      <c r="H120" s="279"/>
      <c r="I120" s="279"/>
      <c r="J120" s="279"/>
      <c r="K120" s="279"/>
    </row>
    <row r="121" spans="2:1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pans="2:11" s="1" customFormat="1" ht="45" customHeight="1">
      <c r="B122" s="311"/>
      <c r="C122" s="399" t="s">
        <v>2587</v>
      </c>
      <c r="D122" s="399"/>
      <c r="E122" s="399"/>
      <c r="F122" s="399"/>
      <c r="G122" s="399"/>
      <c r="H122" s="399"/>
      <c r="I122" s="399"/>
      <c r="J122" s="399"/>
      <c r="K122" s="312"/>
    </row>
    <row r="123" spans="2:11" s="1" customFormat="1" ht="17.25" customHeight="1">
      <c r="B123" s="313"/>
      <c r="C123" s="285" t="s">
        <v>2533</v>
      </c>
      <c r="D123" s="285"/>
      <c r="E123" s="285"/>
      <c r="F123" s="285" t="s">
        <v>2534</v>
      </c>
      <c r="G123" s="286"/>
      <c r="H123" s="285" t="s">
        <v>53</v>
      </c>
      <c r="I123" s="285" t="s">
        <v>56</v>
      </c>
      <c r="J123" s="285" t="s">
        <v>2535</v>
      </c>
      <c r="K123" s="314"/>
    </row>
    <row r="124" spans="2:11" s="1" customFormat="1" ht="17.25" customHeight="1">
      <c r="B124" s="313"/>
      <c r="C124" s="287" t="s">
        <v>2536</v>
      </c>
      <c r="D124" s="287"/>
      <c r="E124" s="287"/>
      <c r="F124" s="288" t="s">
        <v>2537</v>
      </c>
      <c r="G124" s="289"/>
      <c r="H124" s="287"/>
      <c r="I124" s="287"/>
      <c r="J124" s="287" t="s">
        <v>2538</v>
      </c>
      <c r="K124" s="314"/>
    </row>
    <row r="125" spans="2:11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pans="2:11" s="1" customFormat="1" ht="15" customHeight="1">
      <c r="B126" s="315"/>
      <c r="C126" s="272" t="s">
        <v>2542</v>
      </c>
      <c r="D126" s="292"/>
      <c r="E126" s="292"/>
      <c r="F126" s="293" t="s">
        <v>2539</v>
      </c>
      <c r="G126" s="272"/>
      <c r="H126" s="272" t="s">
        <v>2579</v>
      </c>
      <c r="I126" s="272" t="s">
        <v>2541</v>
      </c>
      <c r="J126" s="272">
        <v>120</v>
      </c>
      <c r="K126" s="318"/>
    </row>
    <row r="127" spans="2:11" s="1" customFormat="1" ht="15" customHeight="1">
      <c r="B127" s="315"/>
      <c r="C127" s="272" t="s">
        <v>2588</v>
      </c>
      <c r="D127" s="272"/>
      <c r="E127" s="272"/>
      <c r="F127" s="293" t="s">
        <v>2539</v>
      </c>
      <c r="G127" s="272"/>
      <c r="H127" s="272" t="s">
        <v>2589</v>
      </c>
      <c r="I127" s="272" t="s">
        <v>2541</v>
      </c>
      <c r="J127" s="272" t="s">
        <v>2590</v>
      </c>
      <c r="K127" s="318"/>
    </row>
    <row r="128" spans="2:11" s="1" customFormat="1" ht="15" customHeight="1">
      <c r="B128" s="315"/>
      <c r="C128" s="272" t="s">
        <v>84</v>
      </c>
      <c r="D128" s="272"/>
      <c r="E128" s="272"/>
      <c r="F128" s="293" t="s">
        <v>2539</v>
      </c>
      <c r="G128" s="272"/>
      <c r="H128" s="272" t="s">
        <v>2591</v>
      </c>
      <c r="I128" s="272" t="s">
        <v>2541</v>
      </c>
      <c r="J128" s="272" t="s">
        <v>2590</v>
      </c>
      <c r="K128" s="318"/>
    </row>
    <row r="129" spans="2:11" s="1" customFormat="1" ht="15" customHeight="1">
      <c r="B129" s="315"/>
      <c r="C129" s="272" t="s">
        <v>2550</v>
      </c>
      <c r="D129" s="272"/>
      <c r="E129" s="272"/>
      <c r="F129" s="293" t="s">
        <v>2545</v>
      </c>
      <c r="G129" s="272"/>
      <c r="H129" s="272" t="s">
        <v>2551</v>
      </c>
      <c r="I129" s="272" t="s">
        <v>2541</v>
      </c>
      <c r="J129" s="272">
        <v>15</v>
      </c>
      <c r="K129" s="318"/>
    </row>
    <row r="130" spans="2:11" s="1" customFormat="1" ht="15" customHeight="1">
      <c r="B130" s="315"/>
      <c r="C130" s="296" t="s">
        <v>2552</v>
      </c>
      <c r="D130" s="296"/>
      <c r="E130" s="296"/>
      <c r="F130" s="297" t="s">
        <v>2545</v>
      </c>
      <c r="G130" s="296"/>
      <c r="H130" s="296" t="s">
        <v>2553</v>
      </c>
      <c r="I130" s="296" t="s">
        <v>2541</v>
      </c>
      <c r="J130" s="296">
        <v>15</v>
      </c>
      <c r="K130" s="318"/>
    </row>
    <row r="131" spans="2:11" s="1" customFormat="1" ht="15" customHeight="1">
      <c r="B131" s="315"/>
      <c r="C131" s="296" t="s">
        <v>2554</v>
      </c>
      <c r="D131" s="296"/>
      <c r="E131" s="296"/>
      <c r="F131" s="297" t="s">
        <v>2545</v>
      </c>
      <c r="G131" s="296"/>
      <c r="H131" s="296" t="s">
        <v>2555</v>
      </c>
      <c r="I131" s="296" t="s">
        <v>2541</v>
      </c>
      <c r="J131" s="296">
        <v>20</v>
      </c>
      <c r="K131" s="318"/>
    </row>
    <row r="132" spans="2:11" s="1" customFormat="1" ht="15" customHeight="1">
      <c r="B132" s="315"/>
      <c r="C132" s="296" t="s">
        <v>2556</v>
      </c>
      <c r="D132" s="296"/>
      <c r="E132" s="296"/>
      <c r="F132" s="297" t="s">
        <v>2545</v>
      </c>
      <c r="G132" s="296"/>
      <c r="H132" s="296" t="s">
        <v>2557</v>
      </c>
      <c r="I132" s="296" t="s">
        <v>2541</v>
      </c>
      <c r="J132" s="296">
        <v>20</v>
      </c>
      <c r="K132" s="318"/>
    </row>
    <row r="133" spans="2:11" s="1" customFormat="1" ht="15" customHeight="1">
      <c r="B133" s="315"/>
      <c r="C133" s="272" t="s">
        <v>2544</v>
      </c>
      <c r="D133" s="272"/>
      <c r="E133" s="272"/>
      <c r="F133" s="293" t="s">
        <v>2545</v>
      </c>
      <c r="G133" s="272"/>
      <c r="H133" s="272" t="s">
        <v>2579</v>
      </c>
      <c r="I133" s="272" t="s">
        <v>2541</v>
      </c>
      <c r="J133" s="272">
        <v>50</v>
      </c>
      <c r="K133" s="318"/>
    </row>
    <row r="134" spans="2:11" s="1" customFormat="1" ht="15" customHeight="1">
      <c r="B134" s="315"/>
      <c r="C134" s="272" t="s">
        <v>2558</v>
      </c>
      <c r="D134" s="272"/>
      <c r="E134" s="272"/>
      <c r="F134" s="293" t="s">
        <v>2545</v>
      </c>
      <c r="G134" s="272"/>
      <c r="H134" s="272" t="s">
        <v>2579</v>
      </c>
      <c r="I134" s="272" t="s">
        <v>2541</v>
      </c>
      <c r="J134" s="272">
        <v>50</v>
      </c>
      <c r="K134" s="318"/>
    </row>
    <row r="135" spans="2:11" s="1" customFormat="1" ht="15" customHeight="1">
      <c r="B135" s="315"/>
      <c r="C135" s="272" t="s">
        <v>2564</v>
      </c>
      <c r="D135" s="272"/>
      <c r="E135" s="272"/>
      <c r="F135" s="293" t="s">
        <v>2545</v>
      </c>
      <c r="G135" s="272"/>
      <c r="H135" s="272" t="s">
        <v>2579</v>
      </c>
      <c r="I135" s="272" t="s">
        <v>2541</v>
      </c>
      <c r="J135" s="272">
        <v>50</v>
      </c>
      <c r="K135" s="318"/>
    </row>
    <row r="136" spans="2:11" s="1" customFormat="1" ht="15" customHeight="1">
      <c r="B136" s="315"/>
      <c r="C136" s="272" t="s">
        <v>2566</v>
      </c>
      <c r="D136" s="272"/>
      <c r="E136" s="272"/>
      <c r="F136" s="293" t="s">
        <v>2545</v>
      </c>
      <c r="G136" s="272"/>
      <c r="H136" s="272" t="s">
        <v>2579</v>
      </c>
      <c r="I136" s="272" t="s">
        <v>2541</v>
      </c>
      <c r="J136" s="272">
        <v>50</v>
      </c>
      <c r="K136" s="318"/>
    </row>
    <row r="137" spans="2:11" s="1" customFormat="1" ht="15" customHeight="1">
      <c r="B137" s="315"/>
      <c r="C137" s="272" t="s">
        <v>2567</v>
      </c>
      <c r="D137" s="272"/>
      <c r="E137" s="272"/>
      <c r="F137" s="293" t="s">
        <v>2545</v>
      </c>
      <c r="G137" s="272"/>
      <c r="H137" s="272" t="s">
        <v>2592</v>
      </c>
      <c r="I137" s="272" t="s">
        <v>2541</v>
      </c>
      <c r="J137" s="272">
        <v>255</v>
      </c>
      <c r="K137" s="318"/>
    </row>
    <row r="138" spans="2:11" s="1" customFormat="1" ht="15" customHeight="1">
      <c r="B138" s="315"/>
      <c r="C138" s="272" t="s">
        <v>2569</v>
      </c>
      <c r="D138" s="272"/>
      <c r="E138" s="272"/>
      <c r="F138" s="293" t="s">
        <v>2539</v>
      </c>
      <c r="G138" s="272"/>
      <c r="H138" s="272" t="s">
        <v>2593</v>
      </c>
      <c r="I138" s="272" t="s">
        <v>2571</v>
      </c>
      <c r="J138" s="272"/>
      <c r="K138" s="318"/>
    </row>
    <row r="139" spans="2:11" s="1" customFormat="1" ht="15" customHeight="1">
      <c r="B139" s="315"/>
      <c r="C139" s="272" t="s">
        <v>2572</v>
      </c>
      <c r="D139" s="272"/>
      <c r="E139" s="272"/>
      <c r="F139" s="293" t="s">
        <v>2539</v>
      </c>
      <c r="G139" s="272"/>
      <c r="H139" s="272" t="s">
        <v>2594</v>
      </c>
      <c r="I139" s="272" t="s">
        <v>2574</v>
      </c>
      <c r="J139" s="272"/>
      <c r="K139" s="318"/>
    </row>
    <row r="140" spans="2:11" s="1" customFormat="1" ht="15" customHeight="1">
      <c r="B140" s="315"/>
      <c r="C140" s="272" t="s">
        <v>2575</v>
      </c>
      <c r="D140" s="272"/>
      <c r="E140" s="272"/>
      <c r="F140" s="293" t="s">
        <v>2539</v>
      </c>
      <c r="G140" s="272"/>
      <c r="H140" s="272" t="s">
        <v>2575</v>
      </c>
      <c r="I140" s="272" t="s">
        <v>2574</v>
      </c>
      <c r="J140" s="272"/>
      <c r="K140" s="318"/>
    </row>
    <row r="141" spans="2:11" s="1" customFormat="1" ht="15" customHeight="1">
      <c r="B141" s="315"/>
      <c r="C141" s="272" t="s">
        <v>37</v>
      </c>
      <c r="D141" s="272"/>
      <c r="E141" s="272"/>
      <c r="F141" s="293" t="s">
        <v>2539</v>
      </c>
      <c r="G141" s="272"/>
      <c r="H141" s="272" t="s">
        <v>2595</v>
      </c>
      <c r="I141" s="272" t="s">
        <v>2574</v>
      </c>
      <c r="J141" s="272"/>
      <c r="K141" s="318"/>
    </row>
    <row r="142" spans="2:11" s="1" customFormat="1" ht="15" customHeight="1">
      <c r="B142" s="315"/>
      <c r="C142" s="272" t="s">
        <v>2596</v>
      </c>
      <c r="D142" s="272"/>
      <c r="E142" s="272"/>
      <c r="F142" s="293" t="s">
        <v>2539</v>
      </c>
      <c r="G142" s="272"/>
      <c r="H142" s="272" t="s">
        <v>2597</v>
      </c>
      <c r="I142" s="272" t="s">
        <v>2574</v>
      </c>
      <c r="J142" s="272"/>
      <c r="K142" s="318"/>
    </row>
    <row r="143" spans="2:11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pans="2:11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pans="2:11" s="1" customFormat="1" ht="18.75" customHeight="1">
      <c r="B145" s="279"/>
      <c r="C145" s="279"/>
      <c r="D145" s="279"/>
      <c r="E145" s="279"/>
      <c r="F145" s="279"/>
      <c r="G145" s="279"/>
      <c r="H145" s="279"/>
      <c r="I145" s="279"/>
      <c r="J145" s="279"/>
      <c r="K145" s="279"/>
    </row>
    <row r="146" spans="2:11" s="1" customFormat="1" ht="7.5" customHeight="1">
      <c r="B146" s="280"/>
      <c r="C146" s="281"/>
      <c r="D146" s="281"/>
      <c r="E146" s="281"/>
      <c r="F146" s="281"/>
      <c r="G146" s="281"/>
      <c r="H146" s="281"/>
      <c r="I146" s="281"/>
      <c r="J146" s="281"/>
      <c r="K146" s="282"/>
    </row>
    <row r="147" spans="2:11" s="1" customFormat="1" ht="45" customHeight="1">
      <c r="B147" s="283"/>
      <c r="C147" s="398" t="s">
        <v>2598</v>
      </c>
      <c r="D147" s="398"/>
      <c r="E147" s="398"/>
      <c r="F147" s="398"/>
      <c r="G147" s="398"/>
      <c r="H147" s="398"/>
      <c r="I147" s="398"/>
      <c r="J147" s="398"/>
      <c r="K147" s="284"/>
    </row>
    <row r="148" spans="2:11" s="1" customFormat="1" ht="17.25" customHeight="1">
      <c r="B148" s="283"/>
      <c r="C148" s="285" t="s">
        <v>2533</v>
      </c>
      <c r="D148" s="285"/>
      <c r="E148" s="285"/>
      <c r="F148" s="285" t="s">
        <v>2534</v>
      </c>
      <c r="G148" s="286"/>
      <c r="H148" s="285" t="s">
        <v>53</v>
      </c>
      <c r="I148" s="285" t="s">
        <v>56</v>
      </c>
      <c r="J148" s="285" t="s">
        <v>2535</v>
      </c>
      <c r="K148" s="284"/>
    </row>
    <row r="149" spans="2:11" s="1" customFormat="1" ht="17.25" customHeight="1">
      <c r="B149" s="283"/>
      <c r="C149" s="287" t="s">
        <v>2536</v>
      </c>
      <c r="D149" s="287"/>
      <c r="E149" s="287"/>
      <c r="F149" s="288" t="s">
        <v>2537</v>
      </c>
      <c r="G149" s="289"/>
      <c r="H149" s="287"/>
      <c r="I149" s="287"/>
      <c r="J149" s="287" t="s">
        <v>2538</v>
      </c>
      <c r="K149" s="284"/>
    </row>
    <row r="150" spans="2:11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pans="2:11" s="1" customFormat="1" ht="15" customHeight="1">
      <c r="B151" s="295"/>
      <c r="C151" s="322" t="s">
        <v>2542</v>
      </c>
      <c r="D151" s="272"/>
      <c r="E151" s="272"/>
      <c r="F151" s="323" t="s">
        <v>2539</v>
      </c>
      <c r="G151" s="272"/>
      <c r="H151" s="322" t="s">
        <v>2579</v>
      </c>
      <c r="I151" s="322" t="s">
        <v>2541</v>
      </c>
      <c r="J151" s="322">
        <v>120</v>
      </c>
      <c r="K151" s="318"/>
    </row>
    <row r="152" spans="2:11" s="1" customFormat="1" ht="15" customHeight="1">
      <c r="B152" s="295"/>
      <c r="C152" s="322" t="s">
        <v>2588</v>
      </c>
      <c r="D152" s="272"/>
      <c r="E152" s="272"/>
      <c r="F152" s="323" t="s">
        <v>2539</v>
      </c>
      <c r="G152" s="272"/>
      <c r="H152" s="322" t="s">
        <v>2599</v>
      </c>
      <c r="I152" s="322" t="s">
        <v>2541</v>
      </c>
      <c r="J152" s="322" t="s">
        <v>2590</v>
      </c>
      <c r="K152" s="318"/>
    </row>
    <row r="153" spans="2:11" s="1" customFormat="1" ht="15" customHeight="1">
      <c r="B153" s="295"/>
      <c r="C153" s="322" t="s">
        <v>84</v>
      </c>
      <c r="D153" s="272"/>
      <c r="E153" s="272"/>
      <c r="F153" s="323" t="s">
        <v>2539</v>
      </c>
      <c r="G153" s="272"/>
      <c r="H153" s="322" t="s">
        <v>2600</v>
      </c>
      <c r="I153" s="322" t="s">
        <v>2541</v>
      </c>
      <c r="J153" s="322" t="s">
        <v>2590</v>
      </c>
      <c r="K153" s="318"/>
    </row>
    <row r="154" spans="2:11" s="1" customFormat="1" ht="15" customHeight="1">
      <c r="B154" s="295"/>
      <c r="C154" s="322" t="s">
        <v>2544</v>
      </c>
      <c r="D154" s="272"/>
      <c r="E154" s="272"/>
      <c r="F154" s="323" t="s">
        <v>2545</v>
      </c>
      <c r="G154" s="272"/>
      <c r="H154" s="322" t="s">
        <v>2579</v>
      </c>
      <c r="I154" s="322" t="s">
        <v>2541</v>
      </c>
      <c r="J154" s="322">
        <v>50</v>
      </c>
      <c r="K154" s="318"/>
    </row>
    <row r="155" spans="2:11" s="1" customFormat="1" ht="15" customHeight="1">
      <c r="B155" s="295"/>
      <c r="C155" s="322" t="s">
        <v>2547</v>
      </c>
      <c r="D155" s="272"/>
      <c r="E155" s="272"/>
      <c r="F155" s="323" t="s">
        <v>2539</v>
      </c>
      <c r="G155" s="272"/>
      <c r="H155" s="322" t="s">
        <v>2579</v>
      </c>
      <c r="I155" s="322" t="s">
        <v>2549</v>
      </c>
      <c r="J155" s="322"/>
      <c r="K155" s="318"/>
    </row>
    <row r="156" spans="2:11" s="1" customFormat="1" ht="15" customHeight="1">
      <c r="B156" s="295"/>
      <c r="C156" s="322" t="s">
        <v>2558</v>
      </c>
      <c r="D156" s="272"/>
      <c r="E156" s="272"/>
      <c r="F156" s="323" t="s">
        <v>2545</v>
      </c>
      <c r="G156" s="272"/>
      <c r="H156" s="322" t="s">
        <v>2579</v>
      </c>
      <c r="I156" s="322" t="s">
        <v>2541</v>
      </c>
      <c r="J156" s="322">
        <v>50</v>
      </c>
      <c r="K156" s="318"/>
    </row>
    <row r="157" spans="2:11" s="1" customFormat="1" ht="15" customHeight="1">
      <c r="B157" s="295"/>
      <c r="C157" s="322" t="s">
        <v>2566</v>
      </c>
      <c r="D157" s="272"/>
      <c r="E157" s="272"/>
      <c r="F157" s="323" t="s">
        <v>2545</v>
      </c>
      <c r="G157" s="272"/>
      <c r="H157" s="322" t="s">
        <v>2579</v>
      </c>
      <c r="I157" s="322" t="s">
        <v>2541</v>
      </c>
      <c r="J157" s="322">
        <v>50</v>
      </c>
      <c r="K157" s="318"/>
    </row>
    <row r="158" spans="2:11" s="1" customFormat="1" ht="15" customHeight="1">
      <c r="B158" s="295"/>
      <c r="C158" s="322" t="s">
        <v>2564</v>
      </c>
      <c r="D158" s="272"/>
      <c r="E158" s="272"/>
      <c r="F158" s="323" t="s">
        <v>2545</v>
      </c>
      <c r="G158" s="272"/>
      <c r="H158" s="322" t="s">
        <v>2579</v>
      </c>
      <c r="I158" s="322" t="s">
        <v>2541</v>
      </c>
      <c r="J158" s="322">
        <v>50</v>
      </c>
      <c r="K158" s="318"/>
    </row>
    <row r="159" spans="2:11" s="1" customFormat="1" ht="15" customHeight="1">
      <c r="B159" s="295"/>
      <c r="C159" s="322" t="s">
        <v>135</v>
      </c>
      <c r="D159" s="272"/>
      <c r="E159" s="272"/>
      <c r="F159" s="323" t="s">
        <v>2539</v>
      </c>
      <c r="G159" s="272"/>
      <c r="H159" s="322" t="s">
        <v>2601</v>
      </c>
      <c r="I159" s="322" t="s">
        <v>2541</v>
      </c>
      <c r="J159" s="322" t="s">
        <v>2602</v>
      </c>
      <c r="K159" s="318"/>
    </row>
    <row r="160" spans="2:11" s="1" customFormat="1" ht="15" customHeight="1">
      <c r="B160" s="295"/>
      <c r="C160" s="322" t="s">
        <v>2603</v>
      </c>
      <c r="D160" s="272"/>
      <c r="E160" s="272"/>
      <c r="F160" s="323" t="s">
        <v>2539</v>
      </c>
      <c r="G160" s="272"/>
      <c r="H160" s="322" t="s">
        <v>2604</v>
      </c>
      <c r="I160" s="322" t="s">
        <v>2574</v>
      </c>
      <c r="J160" s="322"/>
      <c r="K160" s="318"/>
    </row>
    <row r="161" spans="2:1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pans="2:11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pans="2:11" s="1" customFormat="1" ht="18.75" customHeight="1">
      <c r="B163" s="279"/>
      <c r="C163" s="279"/>
      <c r="D163" s="279"/>
      <c r="E163" s="279"/>
      <c r="F163" s="279"/>
      <c r="G163" s="279"/>
      <c r="H163" s="279"/>
      <c r="I163" s="279"/>
      <c r="J163" s="279"/>
      <c r="K163" s="279"/>
    </row>
    <row r="164" spans="2:11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pans="2:11" s="1" customFormat="1" ht="45" customHeight="1">
      <c r="B165" s="264"/>
      <c r="C165" s="399" t="s">
        <v>2605</v>
      </c>
      <c r="D165" s="399"/>
      <c r="E165" s="399"/>
      <c r="F165" s="399"/>
      <c r="G165" s="399"/>
      <c r="H165" s="399"/>
      <c r="I165" s="399"/>
      <c r="J165" s="399"/>
      <c r="K165" s="265"/>
    </row>
    <row r="166" spans="2:11" s="1" customFormat="1" ht="17.25" customHeight="1">
      <c r="B166" s="264"/>
      <c r="C166" s="285" t="s">
        <v>2533</v>
      </c>
      <c r="D166" s="285"/>
      <c r="E166" s="285"/>
      <c r="F166" s="285" t="s">
        <v>2534</v>
      </c>
      <c r="G166" s="327"/>
      <c r="H166" s="328" t="s">
        <v>53</v>
      </c>
      <c r="I166" s="328" t="s">
        <v>56</v>
      </c>
      <c r="J166" s="285" t="s">
        <v>2535</v>
      </c>
      <c r="K166" s="265"/>
    </row>
    <row r="167" spans="2:11" s="1" customFormat="1" ht="17.25" customHeight="1">
      <c r="B167" s="266"/>
      <c r="C167" s="287" t="s">
        <v>2536</v>
      </c>
      <c r="D167" s="287"/>
      <c r="E167" s="287"/>
      <c r="F167" s="288" t="s">
        <v>2537</v>
      </c>
      <c r="G167" s="329"/>
      <c r="H167" s="330"/>
      <c r="I167" s="330"/>
      <c r="J167" s="287" t="s">
        <v>2538</v>
      </c>
      <c r="K167" s="267"/>
    </row>
    <row r="168" spans="2:11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pans="2:11" s="1" customFormat="1" ht="15" customHeight="1">
      <c r="B169" s="295"/>
      <c r="C169" s="272" t="s">
        <v>2542</v>
      </c>
      <c r="D169" s="272"/>
      <c r="E169" s="272"/>
      <c r="F169" s="293" t="s">
        <v>2539</v>
      </c>
      <c r="G169" s="272"/>
      <c r="H169" s="272" t="s">
        <v>2579</v>
      </c>
      <c r="I169" s="272" t="s">
        <v>2541</v>
      </c>
      <c r="J169" s="272">
        <v>120</v>
      </c>
      <c r="K169" s="318"/>
    </row>
    <row r="170" spans="2:11" s="1" customFormat="1" ht="15" customHeight="1">
      <c r="B170" s="295"/>
      <c r="C170" s="272" t="s">
        <v>2588</v>
      </c>
      <c r="D170" s="272"/>
      <c r="E170" s="272"/>
      <c r="F170" s="293" t="s">
        <v>2539</v>
      </c>
      <c r="G170" s="272"/>
      <c r="H170" s="272" t="s">
        <v>2589</v>
      </c>
      <c r="I170" s="272" t="s">
        <v>2541</v>
      </c>
      <c r="J170" s="272" t="s">
        <v>2590</v>
      </c>
      <c r="K170" s="318"/>
    </row>
    <row r="171" spans="2:11" s="1" customFormat="1" ht="15" customHeight="1">
      <c r="B171" s="295"/>
      <c r="C171" s="272" t="s">
        <v>84</v>
      </c>
      <c r="D171" s="272"/>
      <c r="E171" s="272"/>
      <c r="F171" s="293" t="s">
        <v>2539</v>
      </c>
      <c r="G171" s="272"/>
      <c r="H171" s="272" t="s">
        <v>2606</v>
      </c>
      <c r="I171" s="272" t="s">
        <v>2541</v>
      </c>
      <c r="J171" s="272" t="s">
        <v>2590</v>
      </c>
      <c r="K171" s="318"/>
    </row>
    <row r="172" spans="2:11" s="1" customFormat="1" ht="15" customHeight="1">
      <c r="B172" s="295"/>
      <c r="C172" s="272" t="s">
        <v>2544</v>
      </c>
      <c r="D172" s="272"/>
      <c r="E172" s="272"/>
      <c r="F172" s="293" t="s">
        <v>2545</v>
      </c>
      <c r="G172" s="272"/>
      <c r="H172" s="272" t="s">
        <v>2606</v>
      </c>
      <c r="I172" s="272" t="s">
        <v>2541</v>
      </c>
      <c r="J172" s="272">
        <v>50</v>
      </c>
      <c r="K172" s="318"/>
    </row>
    <row r="173" spans="2:11" s="1" customFormat="1" ht="15" customHeight="1">
      <c r="B173" s="295"/>
      <c r="C173" s="272" t="s">
        <v>2547</v>
      </c>
      <c r="D173" s="272"/>
      <c r="E173" s="272"/>
      <c r="F173" s="293" t="s">
        <v>2539</v>
      </c>
      <c r="G173" s="272"/>
      <c r="H173" s="272" t="s">
        <v>2606</v>
      </c>
      <c r="I173" s="272" t="s">
        <v>2549</v>
      </c>
      <c r="J173" s="272"/>
      <c r="K173" s="318"/>
    </row>
    <row r="174" spans="2:11" s="1" customFormat="1" ht="15" customHeight="1">
      <c r="B174" s="295"/>
      <c r="C174" s="272" t="s">
        <v>2558</v>
      </c>
      <c r="D174" s="272"/>
      <c r="E174" s="272"/>
      <c r="F174" s="293" t="s">
        <v>2545</v>
      </c>
      <c r="G174" s="272"/>
      <c r="H174" s="272" t="s">
        <v>2606</v>
      </c>
      <c r="I174" s="272" t="s">
        <v>2541</v>
      </c>
      <c r="J174" s="272">
        <v>50</v>
      </c>
      <c r="K174" s="318"/>
    </row>
    <row r="175" spans="2:11" s="1" customFormat="1" ht="15" customHeight="1">
      <c r="B175" s="295"/>
      <c r="C175" s="272" t="s">
        <v>2566</v>
      </c>
      <c r="D175" s="272"/>
      <c r="E175" s="272"/>
      <c r="F175" s="293" t="s">
        <v>2545</v>
      </c>
      <c r="G175" s="272"/>
      <c r="H175" s="272" t="s">
        <v>2606</v>
      </c>
      <c r="I175" s="272" t="s">
        <v>2541</v>
      </c>
      <c r="J175" s="272">
        <v>50</v>
      </c>
      <c r="K175" s="318"/>
    </row>
    <row r="176" spans="2:11" s="1" customFormat="1" ht="15" customHeight="1">
      <c r="B176" s="295"/>
      <c r="C176" s="272" t="s">
        <v>2564</v>
      </c>
      <c r="D176" s="272"/>
      <c r="E176" s="272"/>
      <c r="F176" s="293" t="s">
        <v>2545</v>
      </c>
      <c r="G176" s="272"/>
      <c r="H176" s="272" t="s">
        <v>2606</v>
      </c>
      <c r="I176" s="272" t="s">
        <v>2541</v>
      </c>
      <c r="J176" s="272">
        <v>50</v>
      </c>
      <c r="K176" s="318"/>
    </row>
    <row r="177" spans="2:11" s="1" customFormat="1" ht="15" customHeight="1">
      <c r="B177" s="295"/>
      <c r="C177" s="272" t="s">
        <v>166</v>
      </c>
      <c r="D177" s="272"/>
      <c r="E177" s="272"/>
      <c r="F177" s="293" t="s">
        <v>2539</v>
      </c>
      <c r="G177" s="272"/>
      <c r="H177" s="272" t="s">
        <v>2607</v>
      </c>
      <c r="I177" s="272" t="s">
        <v>2608</v>
      </c>
      <c r="J177" s="272"/>
      <c r="K177" s="318"/>
    </row>
    <row r="178" spans="2:11" s="1" customFormat="1" ht="15" customHeight="1">
      <c r="B178" s="295"/>
      <c r="C178" s="272" t="s">
        <v>56</v>
      </c>
      <c r="D178" s="272"/>
      <c r="E178" s="272"/>
      <c r="F178" s="293" t="s">
        <v>2539</v>
      </c>
      <c r="G178" s="272"/>
      <c r="H178" s="272" t="s">
        <v>2609</v>
      </c>
      <c r="I178" s="272" t="s">
        <v>2610</v>
      </c>
      <c r="J178" s="272">
        <v>1</v>
      </c>
      <c r="K178" s="318"/>
    </row>
    <row r="179" spans="2:11" s="1" customFormat="1" ht="15" customHeight="1">
      <c r="B179" s="295"/>
      <c r="C179" s="272" t="s">
        <v>52</v>
      </c>
      <c r="D179" s="272"/>
      <c r="E179" s="272"/>
      <c r="F179" s="293" t="s">
        <v>2539</v>
      </c>
      <c r="G179" s="272"/>
      <c r="H179" s="272" t="s">
        <v>2611</v>
      </c>
      <c r="I179" s="272" t="s">
        <v>2541</v>
      </c>
      <c r="J179" s="272">
        <v>20</v>
      </c>
      <c r="K179" s="318"/>
    </row>
    <row r="180" spans="2:11" s="1" customFormat="1" ht="15" customHeight="1">
      <c r="B180" s="295"/>
      <c r="C180" s="272" t="s">
        <v>53</v>
      </c>
      <c r="D180" s="272"/>
      <c r="E180" s="272"/>
      <c r="F180" s="293" t="s">
        <v>2539</v>
      </c>
      <c r="G180" s="272"/>
      <c r="H180" s="272" t="s">
        <v>2612</v>
      </c>
      <c r="I180" s="272" t="s">
        <v>2541</v>
      </c>
      <c r="J180" s="272">
        <v>255</v>
      </c>
      <c r="K180" s="318"/>
    </row>
    <row r="181" spans="2:11" s="1" customFormat="1" ht="15" customHeight="1">
      <c r="B181" s="295"/>
      <c r="C181" s="272" t="s">
        <v>167</v>
      </c>
      <c r="D181" s="272"/>
      <c r="E181" s="272"/>
      <c r="F181" s="293" t="s">
        <v>2539</v>
      </c>
      <c r="G181" s="272"/>
      <c r="H181" s="272" t="s">
        <v>2503</v>
      </c>
      <c r="I181" s="272" t="s">
        <v>2541</v>
      </c>
      <c r="J181" s="272">
        <v>10</v>
      </c>
      <c r="K181" s="318"/>
    </row>
    <row r="182" spans="2:11" s="1" customFormat="1" ht="15" customHeight="1">
      <c r="B182" s="295"/>
      <c r="C182" s="272" t="s">
        <v>168</v>
      </c>
      <c r="D182" s="272"/>
      <c r="E182" s="272"/>
      <c r="F182" s="293" t="s">
        <v>2539</v>
      </c>
      <c r="G182" s="272"/>
      <c r="H182" s="272" t="s">
        <v>2613</v>
      </c>
      <c r="I182" s="272" t="s">
        <v>2574</v>
      </c>
      <c r="J182" s="272"/>
      <c r="K182" s="318"/>
    </row>
    <row r="183" spans="2:11" s="1" customFormat="1" ht="15" customHeight="1">
      <c r="B183" s="295"/>
      <c r="C183" s="272" t="s">
        <v>2614</v>
      </c>
      <c r="D183" s="272"/>
      <c r="E183" s="272"/>
      <c r="F183" s="293" t="s">
        <v>2539</v>
      </c>
      <c r="G183" s="272"/>
      <c r="H183" s="272" t="s">
        <v>2615</v>
      </c>
      <c r="I183" s="272" t="s">
        <v>2574</v>
      </c>
      <c r="J183" s="272"/>
      <c r="K183" s="318"/>
    </row>
    <row r="184" spans="2:11" s="1" customFormat="1" ht="15" customHeight="1">
      <c r="B184" s="295"/>
      <c r="C184" s="272" t="s">
        <v>2603</v>
      </c>
      <c r="D184" s="272"/>
      <c r="E184" s="272"/>
      <c r="F184" s="293" t="s">
        <v>2539</v>
      </c>
      <c r="G184" s="272"/>
      <c r="H184" s="272" t="s">
        <v>2616</v>
      </c>
      <c r="I184" s="272" t="s">
        <v>2574</v>
      </c>
      <c r="J184" s="272"/>
      <c r="K184" s="318"/>
    </row>
    <row r="185" spans="2:11" s="1" customFormat="1" ht="15" customHeight="1">
      <c r="B185" s="295"/>
      <c r="C185" s="272" t="s">
        <v>170</v>
      </c>
      <c r="D185" s="272"/>
      <c r="E185" s="272"/>
      <c r="F185" s="293" t="s">
        <v>2545</v>
      </c>
      <c r="G185" s="272"/>
      <c r="H185" s="272" t="s">
        <v>2617</v>
      </c>
      <c r="I185" s="272" t="s">
        <v>2541</v>
      </c>
      <c r="J185" s="272">
        <v>50</v>
      </c>
      <c r="K185" s="318"/>
    </row>
    <row r="186" spans="2:11" s="1" customFormat="1" ht="15" customHeight="1">
      <c r="B186" s="295"/>
      <c r="C186" s="272" t="s">
        <v>2618</v>
      </c>
      <c r="D186" s="272"/>
      <c r="E186" s="272"/>
      <c r="F186" s="293" t="s">
        <v>2545</v>
      </c>
      <c r="G186" s="272"/>
      <c r="H186" s="272" t="s">
        <v>2619</v>
      </c>
      <c r="I186" s="272" t="s">
        <v>2620</v>
      </c>
      <c r="J186" s="272"/>
      <c r="K186" s="318"/>
    </row>
    <row r="187" spans="2:11" s="1" customFormat="1" ht="15" customHeight="1">
      <c r="B187" s="295"/>
      <c r="C187" s="272" t="s">
        <v>2621</v>
      </c>
      <c r="D187" s="272"/>
      <c r="E187" s="272"/>
      <c r="F187" s="293" t="s">
        <v>2545</v>
      </c>
      <c r="G187" s="272"/>
      <c r="H187" s="272" t="s">
        <v>2622</v>
      </c>
      <c r="I187" s="272" t="s">
        <v>2620</v>
      </c>
      <c r="J187" s="272"/>
      <c r="K187" s="318"/>
    </row>
    <row r="188" spans="2:11" s="1" customFormat="1" ht="15" customHeight="1">
      <c r="B188" s="295"/>
      <c r="C188" s="272" t="s">
        <v>2623</v>
      </c>
      <c r="D188" s="272"/>
      <c r="E188" s="272"/>
      <c r="F188" s="293" t="s">
        <v>2545</v>
      </c>
      <c r="G188" s="272"/>
      <c r="H188" s="272" t="s">
        <v>2624</v>
      </c>
      <c r="I188" s="272" t="s">
        <v>2620</v>
      </c>
      <c r="J188" s="272"/>
      <c r="K188" s="318"/>
    </row>
    <row r="189" spans="2:11" s="1" customFormat="1" ht="15" customHeight="1">
      <c r="B189" s="295"/>
      <c r="C189" s="331" t="s">
        <v>2625</v>
      </c>
      <c r="D189" s="272"/>
      <c r="E189" s="272"/>
      <c r="F189" s="293" t="s">
        <v>2545</v>
      </c>
      <c r="G189" s="272"/>
      <c r="H189" s="272" t="s">
        <v>2626</v>
      </c>
      <c r="I189" s="272" t="s">
        <v>2627</v>
      </c>
      <c r="J189" s="332" t="s">
        <v>2628</v>
      </c>
      <c r="K189" s="318"/>
    </row>
    <row r="190" spans="2:11" s="1" customFormat="1" ht="15" customHeight="1">
      <c r="B190" s="295"/>
      <c r="C190" s="331" t="s">
        <v>41</v>
      </c>
      <c r="D190" s="272"/>
      <c r="E190" s="272"/>
      <c r="F190" s="293" t="s">
        <v>2539</v>
      </c>
      <c r="G190" s="272"/>
      <c r="H190" s="269" t="s">
        <v>2629</v>
      </c>
      <c r="I190" s="272" t="s">
        <v>2630</v>
      </c>
      <c r="J190" s="272"/>
      <c r="K190" s="318"/>
    </row>
    <row r="191" spans="2:11" s="1" customFormat="1" ht="15" customHeight="1">
      <c r="B191" s="295"/>
      <c r="C191" s="331" t="s">
        <v>2631</v>
      </c>
      <c r="D191" s="272"/>
      <c r="E191" s="272"/>
      <c r="F191" s="293" t="s">
        <v>2539</v>
      </c>
      <c r="G191" s="272"/>
      <c r="H191" s="272" t="s">
        <v>2632</v>
      </c>
      <c r="I191" s="272" t="s">
        <v>2574</v>
      </c>
      <c r="J191" s="272"/>
      <c r="K191" s="318"/>
    </row>
    <row r="192" spans="2:11" s="1" customFormat="1" ht="15" customHeight="1">
      <c r="B192" s="295"/>
      <c r="C192" s="331" t="s">
        <v>2633</v>
      </c>
      <c r="D192" s="272"/>
      <c r="E192" s="272"/>
      <c r="F192" s="293" t="s">
        <v>2539</v>
      </c>
      <c r="G192" s="272"/>
      <c r="H192" s="272" t="s">
        <v>2634</v>
      </c>
      <c r="I192" s="272" t="s">
        <v>2574</v>
      </c>
      <c r="J192" s="272"/>
      <c r="K192" s="318"/>
    </row>
    <row r="193" spans="2:11" s="1" customFormat="1" ht="15" customHeight="1">
      <c r="B193" s="295"/>
      <c r="C193" s="331" t="s">
        <v>2635</v>
      </c>
      <c r="D193" s="272"/>
      <c r="E193" s="272"/>
      <c r="F193" s="293" t="s">
        <v>2545</v>
      </c>
      <c r="G193" s="272"/>
      <c r="H193" s="272" t="s">
        <v>2636</v>
      </c>
      <c r="I193" s="272" t="s">
        <v>2574</v>
      </c>
      <c r="J193" s="272"/>
      <c r="K193" s="318"/>
    </row>
    <row r="194" spans="2:11" s="1" customFormat="1" ht="15" customHeight="1">
      <c r="B194" s="324"/>
      <c r="C194" s="333"/>
      <c r="D194" s="304"/>
      <c r="E194" s="304"/>
      <c r="F194" s="304"/>
      <c r="G194" s="304"/>
      <c r="H194" s="304"/>
      <c r="I194" s="304"/>
      <c r="J194" s="304"/>
      <c r="K194" s="325"/>
    </row>
    <row r="195" spans="2:11" s="1" customFormat="1" ht="18.75" customHeight="1">
      <c r="B195" s="306"/>
      <c r="C195" s="316"/>
      <c r="D195" s="316"/>
      <c r="E195" s="316"/>
      <c r="F195" s="326"/>
      <c r="G195" s="316"/>
      <c r="H195" s="316"/>
      <c r="I195" s="316"/>
      <c r="J195" s="316"/>
      <c r="K195" s="306"/>
    </row>
    <row r="196" spans="2:11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pans="2:11" s="1" customFormat="1" ht="18.75" customHeight="1">
      <c r="B197" s="279"/>
      <c r="C197" s="279"/>
      <c r="D197" s="279"/>
      <c r="E197" s="279"/>
      <c r="F197" s="279"/>
      <c r="G197" s="279"/>
      <c r="H197" s="279"/>
      <c r="I197" s="279"/>
      <c r="J197" s="279"/>
      <c r="K197" s="279"/>
    </row>
    <row r="198" spans="2:11" s="1" customFormat="1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pans="2:11" s="1" customFormat="1" ht="21">
      <c r="B199" s="264"/>
      <c r="C199" s="399" t="s">
        <v>2637</v>
      </c>
      <c r="D199" s="399"/>
      <c r="E199" s="399"/>
      <c r="F199" s="399"/>
      <c r="G199" s="399"/>
      <c r="H199" s="399"/>
      <c r="I199" s="399"/>
      <c r="J199" s="399"/>
      <c r="K199" s="265"/>
    </row>
    <row r="200" spans="2:11" s="1" customFormat="1" ht="25.5" customHeight="1">
      <c r="B200" s="264"/>
      <c r="C200" s="334" t="s">
        <v>2638</v>
      </c>
      <c r="D200" s="334"/>
      <c r="E200" s="334"/>
      <c r="F200" s="334" t="s">
        <v>2639</v>
      </c>
      <c r="G200" s="335"/>
      <c r="H200" s="400" t="s">
        <v>2640</v>
      </c>
      <c r="I200" s="400"/>
      <c r="J200" s="400"/>
      <c r="K200" s="265"/>
    </row>
    <row r="201" spans="2:11" s="1" customFormat="1" ht="5.25" customHeight="1">
      <c r="B201" s="295"/>
      <c r="C201" s="290"/>
      <c r="D201" s="290"/>
      <c r="E201" s="290"/>
      <c r="F201" s="290"/>
      <c r="G201" s="316"/>
      <c r="H201" s="290"/>
      <c r="I201" s="290"/>
      <c r="J201" s="290"/>
      <c r="K201" s="318"/>
    </row>
    <row r="202" spans="2:11" s="1" customFormat="1" ht="15" customHeight="1">
      <c r="B202" s="295"/>
      <c r="C202" s="272" t="s">
        <v>2630</v>
      </c>
      <c r="D202" s="272"/>
      <c r="E202" s="272"/>
      <c r="F202" s="293" t="s">
        <v>42</v>
      </c>
      <c r="G202" s="272"/>
      <c r="H202" s="401" t="s">
        <v>2641</v>
      </c>
      <c r="I202" s="401"/>
      <c r="J202" s="401"/>
      <c r="K202" s="318"/>
    </row>
    <row r="203" spans="2:11" s="1" customFormat="1" ht="15" customHeight="1">
      <c r="B203" s="295"/>
      <c r="C203" s="272"/>
      <c r="D203" s="272"/>
      <c r="E203" s="272"/>
      <c r="F203" s="293" t="s">
        <v>43</v>
      </c>
      <c r="G203" s="272"/>
      <c r="H203" s="401" t="s">
        <v>2642</v>
      </c>
      <c r="I203" s="401"/>
      <c r="J203" s="401"/>
      <c r="K203" s="318"/>
    </row>
    <row r="204" spans="2:11" s="1" customFormat="1" ht="15" customHeight="1">
      <c r="B204" s="295"/>
      <c r="C204" s="272"/>
      <c r="D204" s="272"/>
      <c r="E204" s="272"/>
      <c r="F204" s="293" t="s">
        <v>46</v>
      </c>
      <c r="G204" s="272"/>
      <c r="H204" s="401" t="s">
        <v>2643</v>
      </c>
      <c r="I204" s="401"/>
      <c r="J204" s="401"/>
      <c r="K204" s="318"/>
    </row>
    <row r="205" spans="2:11" s="1" customFormat="1" ht="15" customHeight="1">
      <c r="B205" s="295"/>
      <c r="C205" s="272"/>
      <c r="D205" s="272"/>
      <c r="E205" s="272"/>
      <c r="F205" s="293" t="s">
        <v>44</v>
      </c>
      <c r="G205" s="272"/>
      <c r="H205" s="401" t="s">
        <v>2644</v>
      </c>
      <c r="I205" s="401"/>
      <c r="J205" s="401"/>
      <c r="K205" s="318"/>
    </row>
    <row r="206" spans="2:11" s="1" customFormat="1" ht="15" customHeight="1">
      <c r="B206" s="295"/>
      <c r="C206" s="272"/>
      <c r="D206" s="272"/>
      <c r="E206" s="272"/>
      <c r="F206" s="293" t="s">
        <v>45</v>
      </c>
      <c r="G206" s="272"/>
      <c r="H206" s="401" t="s">
        <v>2645</v>
      </c>
      <c r="I206" s="401"/>
      <c r="J206" s="401"/>
      <c r="K206" s="318"/>
    </row>
    <row r="207" spans="2:11" s="1" customFormat="1" ht="15" customHeight="1">
      <c r="B207" s="295"/>
      <c r="C207" s="272"/>
      <c r="D207" s="272"/>
      <c r="E207" s="272"/>
      <c r="F207" s="293"/>
      <c r="G207" s="272"/>
      <c r="H207" s="272"/>
      <c r="I207" s="272"/>
      <c r="J207" s="272"/>
      <c r="K207" s="318"/>
    </row>
    <row r="208" spans="2:11" s="1" customFormat="1" ht="15" customHeight="1">
      <c r="B208" s="295"/>
      <c r="C208" s="272" t="s">
        <v>2586</v>
      </c>
      <c r="D208" s="272"/>
      <c r="E208" s="272"/>
      <c r="F208" s="293" t="s">
        <v>77</v>
      </c>
      <c r="G208" s="272"/>
      <c r="H208" s="401" t="s">
        <v>2646</v>
      </c>
      <c r="I208" s="401"/>
      <c r="J208" s="401"/>
      <c r="K208" s="318"/>
    </row>
    <row r="209" spans="2:11" s="1" customFormat="1" ht="15" customHeight="1">
      <c r="B209" s="295"/>
      <c r="C209" s="272"/>
      <c r="D209" s="272"/>
      <c r="E209" s="272"/>
      <c r="F209" s="293" t="s">
        <v>2484</v>
      </c>
      <c r="G209" s="272"/>
      <c r="H209" s="401" t="s">
        <v>2485</v>
      </c>
      <c r="I209" s="401"/>
      <c r="J209" s="401"/>
      <c r="K209" s="318"/>
    </row>
    <row r="210" spans="2:11" s="1" customFormat="1" ht="15" customHeight="1">
      <c r="B210" s="295"/>
      <c r="C210" s="272"/>
      <c r="D210" s="272"/>
      <c r="E210" s="272"/>
      <c r="F210" s="293" t="s">
        <v>2482</v>
      </c>
      <c r="G210" s="272"/>
      <c r="H210" s="401" t="s">
        <v>2647</v>
      </c>
      <c r="I210" s="401"/>
      <c r="J210" s="401"/>
      <c r="K210" s="318"/>
    </row>
    <row r="211" spans="2:11" s="1" customFormat="1" ht="15" customHeight="1">
      <c r="B211" s="336"/>
      <c r="C211" s="272"/>
      <c r="D211" s="272"/>
      <c r="E211" s="272"/>
      <c r="F211" s="293" t="s">
        <v>2486</v>
      </c>
      <c r="G211" s="331"/>
      <c r="H211" s="402" t="s">
        <v>100</v>
      </c>
      <c r="I211" s="402"/>
      <c r="J211" s="402"/>
      <c r="K211" s="337"/>
    </row>
    <row r="212" spans="2:11" s="1" customFormat="1" ht="15" customHeight="1">
      <c r="B212" s="336"/>
      <c r="C212" s="272"/>
      <c r="D212" s="272"/>
      <c r="E212" s="272"/>
      <c r="F212" s="293" t="s">
        <v>1624</v>
      </c>
      <c r="G212" s="331"/>
      <c r="H212" s="402" t="s">
        <v>1625</v>
      </c>
      <c r="I212" s="402"/>
      <c r="J212" s="402"/>
      <c r="K212" s="337"/>
    </row>
    <row r="213" spans="2:11" s="1" customFormat="1" ht="15" customHeight="1">
      <c r="B213" s="336"/>
      <c r="C213" s="272"/>
      <c r="D213" s="272"/>
      <c r="E213" s="272"/>
      <c r="F213" s="293"/>
      <c r="G213" s="331"/>
      <c r="H213" s="322"/>
      <c r="I213" s="322"/>
      <c r="J213" s="322"/>
      <c r="K213" s="337"/>
    </row>
    <row r="214" spans="2:11" s="1" customFormat="1" ht="15" customHeight="1">
      <c r="B214" s="336"/>
      <c r="C214" s="272" t="s">
        <v>2610</v>
      </c>
      <c r="D214" s="272"/>
      <c r="E214" s="272"/>
      <c r="F214" s="293">
        <v>1</v>
      </c>
      <c r="G214" s="331"/>
      <c r="H214" s="402" t="s">
        <v>2648</v>
      </c>
      <c r="I214" s="402"/>
      <c r="J214" s="402"/>
      <c r="K214" s="337"/>
    </row>
    <row r="215" spans="2:11" s="1" customFormat="1" ht="15" customHeight="1">
      <c r="B215" s="336"/>
      <c r="C215" s="272"/>
      <c r="D215" s="272"/>
      <c r="E215" s="272"/>
      <c r="F215" s="293">
        <v>2</v>
      </c>
      <c r="G215" s="331"/>
      <c r="H215" s="402" t="s">
        <v>2649</v>
      </c>
      <c r="I215" s="402"/>
      <c r="J215" s="402"/>
      <c r="K215" s="337"/>
    </row>
    <row r="216" spans="2:11" s="1" customFormat="1" ht="15" customHeight="1">
      <c r="B216" s="336"/>
      <c r="C216" s="272"/>
      <c r="D216" s="272"/>
      <c r="E216" s="272"/>
      <c r="F216" s="293">
        <v>3</v>
      </c>
      <c r="G216" s="331"/>
      <c r="H216" s="402" t="s">
        <v>2650</v>
      </c>
      <c r="I216" s="402"/>
      <c r="J216" s="402"/>
      <c r="K216" s="337"/>
    </row>
    <row r="217" spans="2:11" s="1" customFormat="1" ht="15" customHeight="1">
      <c r="B217" s="336"/>
      <c r="C217" s="272"/>
      <c r="D217" s="272"/>
      <c r="E217" s="272"/>
      <c r="F217" s="293">
        <v>4</v>
      </c>
      <c r="G217" s="331"/>
      <c r="H217" s="402" t="s">
        <v>2651</v>
      </c>
      <c r="I217" s="402"/>
      <c r="J217" s="402"/>
      <c r="K217" s="337"/>
    </row>
    <row r="218" spans="2:11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9"/>
  <sheetViews>
    <sheetView showGridLines="0" tabSelected="1" topLeftCell="A82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s="1" customFormat="1" ht="12" customHeight="1">
      <c r="B8" s="22"/>
      <c r="D8" s="114" t="s">
        <v>129</v>
      </c>
      <c r="L8" s="22"/>
    </row>
    <row r="9" spans="1:46" s="2" customFormat="1" ht="16.5" customHeight="1">
      <c r="A9" s="36"/>
      <c r="B9" s="41"/>
      <c r="C9" s="36"/>
      <c r="D9" s="36"/>
      <c r="E9" s="386" t="s">
        <v>130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131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132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133</v>
      </c>
      <c r="G14" s="36"/>
      <c r="H14" s="36"/>
      <c r="I14" s="114" t="s">
        <v>23</v>
      </c>
      <c r="J14" s="116" t="str">
        <f>'Rekapitulace stavby'!AN8</f>
        <v>7. 6. 2022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SNO V Opavě p.o.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>Ateliér EMMET s.r.o.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>Ateliér EMMET s.r.o.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ROUND(J112,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ROUND((SUM(BE112:BE1578)),  2)</f>
        <v>0</v>
      </c>
      <c r="G35" s="36"/>
      <c r="H35" s="36"/>
      <c r="I35" s="126">
        <v>0.21</v>
      </c>
      <c r="J35" s="125">
        <f>ROUND(((SUM(BE112:BE1578))*I35),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ROUND((SUM(BF112:BF1578)),  2)</f>
        <v>0</v>
      </c>
      <c r="G36" s="36"/>
      <c r="H36" s="36"/>
      <c r="I36" s="126">
        <v>0.15</v>
      </c>
      <c r="J36" s="125">
        <f>ROUND(((SUM(BF112:BF1578))*I36),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ROUND((SUM(BG112:BG1578)),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ROUND((SUM(BH112:BH1578)),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ROUND((SUM(BI112:BI1578)),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134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Slezká nemocnice v Opavě p.o.- stavební úpravy pavilonu M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130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131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ST - 3.NP - stavební část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7. 6. 2022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SNO V Opavě p.o.</v>
      </c>
      <c r="G58" s="38"/>
      <c r="H58" s="38"/>
      <c r="I58" s="31" t="s">
        <v>31</v>
      </c>
      <c r="J58" s="34" t="str">
        <f>E23</f>
        <v>Ateliér EMMET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>Ateliér EMMET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135</v>
      </c>
      <c r="D61" s="139"/>
      <c r="E61" s="139"/>
      <c r="F61" s="139"/>
      <c r="G61" s="139"/>
      <c r="H61" s="139"/>
      <c r="I61" s="139"/>
      <c r="J61" s="140" t="s">
        <v>136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J112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137</v>
      </c>
    </row>
    <row r="64" spans="1:47" s="9" customFormat="1" ht="24.95" customHeight="1">
      <c r="B64" s="142"/>
      <c r="C64" s="143"/>
      <c r="D64" s="144" t="s">
        <v>138</v>
      </c>
      <c r="E64" s="145"/>
      <c r="F64" s="145"/>
      <c r="G64" s="145"/>
      <c r="H64" s="145"/>
      <c r="I64" s="145"/>
      <c r="J64" s="146">
        <f>J113</f>
        <v>0</v>
      </c>
      <c r="K64" s="143"/>
      <c r="L64" s="147"/>
    </row>
    <row r="65" spans="2:12" s="10" customFormat="1" ht="19.899999999999999" customHeight="1">
      <c r="B65" s="148"/>
      <c r="C65" s="99"/>
      <c r="D65" s="149" t="s">
        <v>139</v>
      </c>
      <c r="E65" s="150"/>
      <c r="F65" s="150"/>
      <c r="G65" s="150"/>
      <c r="H65" s="150"/>
      <c r="I65" s="150"/>
      <c r="J65" s="151">
        <f>J114</f>
        <v>0</v>
      </c>
      <c r="K65" s="99"/>
      <c r="L65" s="152"/>
    </row>
    <row r="66" spans="2:12" s="10" customFormat="1" ht="19.899999999999999" customHeight="1">
      <c r="B66" s="148"/>
      <c r="C66" s="99"/>
      <c r="D66" s="149" t="s">
        <v>140</v>
      </c>
      <c r="E66" s="150"/>
      <c r="F66" s="150"/>
      <c r="G66" s="150"/>
      <c r="H66" s="150"/>
      <c r="I66" s="150"/>
      <c r="J66" s="151">
        <f>J171</f>
        <v>0</v>
      </c>
      <c r="K66" s="99"/>
      <c r="L66" s="152"/>
    </row>
    <row r="67" spans="2:12" s="10" customFormat="1" ht="19.899999999999999" customHeight="1">
      <c r="B67" s="148"/>
      <c r="C67" s="99"/>
      <c r="D67" s="149" t="s">
        <v>141</v>
      </c>
      <c r="E67" s="150"/>
      <c r="F67" s="150"/>
      <c r="G67" s="150"/>
      <c r="H67" s="150"/>
      <c r="I67" s="150"/>
      <c r="J67" s="151">
        <f>J178</f>
        <v>0</v>
      </c>
      <c r="K67" s="99"/>
      <c r="L67" s="152"/>
    </row>
    <row r="68" spans="2:12" s="10" customFormat="1" ht="14.85" customHeight="1">
      <c r="B68" s="148"/>
      <c r="C68" s="99"/>
      <c r="D68" s="149" t="s">
        <v>142</v>
      </c>
      <c r="E68" s="150"/>
      <c r="F68" s="150"/>
      <c r="G68" s="150"/>
      <c r="H68" s="150"/>
      <c r="I68" s="150"/>
      <c r="J68" s="151">
        <f>J184</f>
        <v>0</v>
      </c>
      <c r="K68" s="99"/>
      <c r="L68" s="152"/>
    </row>
    <row r="69" spans="2:12" s="10" customFormat="1" ht="14.85" customHeight="1">
      <c r="B69" s="148"/>
      <c r="C69" s="99"/>
      <c r="D69" s="149" t="s">
        <v>143</v>
      </c>
      <c r="E69" s="150"/>
      <c r="F69" s="150"/>
      <c r="G69" s="150"/>
      <c r="H69" s="150"/>
      <c r="I69" s="150"/>
      <c r="J69" s="151">
        <f>J185</f>
        <v>0</v>
      </c>
      <c r="K69" s="99"/>
      <c r="L69" s="152"/>
    </row>
    <row r="70" spans="2:12" s="10" customFormat="1" ht="19.899999999999999" customHeight="1">
      <c r="B70" s="148"/>
      <c r="C70" s="99"/>
      <c r="D70" s="149" t="s">
        <v>144</v>
      </c>
      <c r="E70" s="150"/>
      <c r="F70" s="150"/>
      <c r="G70" s="150"/>
      <c r="H70" s="150"/>
      <c r="I70" s="150"/>
      <c r="J70" s="151">
        <f>J218</f>
        <v>0</v>
      </c>
      <c r="K70" s="99"/>
      <c r="L70" s="152"/>
    </row>
    <row r="71" spans="2:12" s="10" customFormat="1" ht="19.899999999999999" customHeight="1">
      <c r="B71" s="148"/>
      <c r="C71" s="99"/>
      <c r="D71" s="149" t="s">
        <v>145</v>
      </c>
      <c r="E71" s="150"/>
      <c r="F71" s="150"/>
      <c r="G71" s="150"/>
      <c r="H71" s="150"/>
      <c r="I71" s="150"/>
      <c r="J71" s="151">
        <f>J404</f>
        <v>0</v>
      </c>
      <c r="K71" s="99"/>
      <c r="L71" s="152"/>
    </row>
    <row r="72" spans="2:12" s="10" customFormat="1" ht="19.899999999999999" customHeight="1">
      <c r="B72" s="148"/>
      <c r="C72" s="99"/>
      <c r="D72" s="149" t="s">
        <v>146</v>
      </c>
      <c r="E72" s="150"/>
      <c r="F72" s="150"/>
      <c r="G72" s="150"/>
      <c r="H72" s="150"/>
      <c r="I72" s="150"/>
      <c r="J72" s="151">
        <f>J413</f>
        <v>0</v>
      </c>
      <c r="K72" s="99"/>
      <c r="L72" s="152"/>
    </row>
    <row r="73" spans="2:12" s="10" customFormat="1" ht="19.899999999999999" customHeight="1">
      <c r="B73" s="148"/>
      <c r="C73" s="99"/>
      <c r="D73" s="149" t="s">
        <v>147</v>
      </c>
      <c r="E73" s="150"/>
      <c r="F73" s="150"/>
      <c r="G73" s="150"/>
      <c r="H73" s="150"/>
      <c r="I73" s="150"/>
      <c r="J73" s="151">
        <f>J423</f>
        <v>0</v>
      </c>
      <c r="K73" s="99"/>
      <c r="L73" s="152"/>
    </row>
    <row r="74" spans="2:12" s="10" customFormat="1" ht="19.899999999999999" customHeight="1">
      <c r="B74" s="148"/>
      <c r="C74" s="99"/>
      <c r="D74" s="149" t="s">
        <v>148</v>
      </c>
      <c r="E74" s="150"/>
      <c r="F74" s="150"/>
      <c r="G74" s="150"/>
      <c r="H74" s="150"/>
      <c r="I74" s="150"/>
      <c r="J74" s="151">
        <f>J432</f>
        <v>0</v>
      </c>
      <c r="K74" s="99"/>
      <c r="L74" s="152"/>
    </row>
    <row r="75" spans="2:12" s="10" customFormat="1" ht="19.899999999999999" customHeight="1">
      <c r="B75" s="148"/>
      <c r="C75" s="99"/>
      <c r="D75" s="149" t="s">
        <v>149</v>
      </c>
      <c r="E75" s="150"/>
      <c r="F75" s="150"/>
      <c r="G75" s="150"/>
      <c r="H75" s="150"/>
      <c r="I75" s="150"/>
      <c r="J75" s="151">
        <f>J541</f>
        <v>0</v>
      </c>
      <c r="K75" s="99"/>
      <c r="L75" s="152"/>
    </row>
    <row r="76" spans="2:12" s="10" customFormat="1" ht="19.899999999999999" customHeight="1">
      <c r="B76" s="148"/>
      <c r="C76" s="99"/>
      <c r="D76" s="149" t="s">
        <v>150</v>
      </c>
      <c r="E76" s="150"/>
      <c r="F76" s="150"/>
      <c r="G76" s="150"/>
      <c r="H76" s="150"/>
      <c r="I76" s="150"/>
      <c r="J76" s="151">
        <f>J600</f>
        <v>0</v>
      </c>
      <c r="K76" s="99"/>
      <c r="L76" s="152"/>
    </row>
    <row r="77" spans="2:12" s="10" customFormat="1" ht="19.899999999999999" customHeight="1">
      <c r="B77" s="148"/>
      <c r="C77" s="99"/>
      <c r="D77" s="149" t="s">
        <v>151</v>
      </c>
      <c r="E77" s="150"/>
      <c r="F77" s="150"/>
      <c r="G77" s="150"/>
      <c r="H77" s="150"/>
      <c r="I77" s="150"/>
      <c r="J77" s="151">
        <f>J622</f>
        <v>0</v>
      </c>
      <c r="K77" s="99"/>
      <c r="L77" s="152"/>
    </row>
    <row r="78" spans="2:12" s="9" customFormat="1" ht="24.95" customHeight="1">
      <c r="B78" s="142"/>
      <c r="C78" s="143"/>
      <c r="D78" s="144" t="s">
        <v>152</v>
      </c>
      <c r="E78" s="145"/>
      <c r="F78" s="145"/>
      <c r="G78" s="145"/>
      <c r="H78" s="145"/>
      <c r="I78" s="145"/>
      <c r="J78" s="146">
        <f>J626</f>
        <v>0</v>
      </c>
      <c r="K78" s="143"/>
      <c r="L78" s="147"/>
    </row>
    <row r="79" spans="2:12" s="10" customFormat="1" ht="19.899999999999999" customHeight="1">
      <c r="B79" s="148"/>
      <c r="C79" s="99"/>
      <c r="D79" s="149" t="s">
        <v>153</v>
      </c>
      <c r="E79" s="150"/>
      <c r="F79" s="150"/>
      <c r="G79" s="150"/>
      <c r="H79" s="150"/>
      <c r="I79" s="150"/>
      <c r="J79" s="151">
        <f>J627</f>
        <v>0</v>
      </c>
      <c r="K79" s="99"/>
      <c r="L79" s="152"/>
    </row>
    <row r="80" spans="2:12" s="10" customFormat="1" ht="19.899999999999999" customHeight="1">
      <c r="B80" s="148"/>
      <c r="C80" s="99"/>
      <c r="D80" s="149" t="s">
        <v>154</v>
      </c>
      <c r="E80" s="150"/>
      <c r="F80" s="150"/>
      <c r="G80" s="150"/>
      <c r="H80" s="150"/>
      <c r="I80" s="150"/>
      <c r="J80" s="151">
        <f>J640</f>
        <v>0</v>
      </c>
      <c r="K80" s="99"/>
      <c r="L80" s="152"/>
    </row>
    <row r="81" spans="1:31" s="10" customFormat="1" ht="19.899999999999999" customHeight="1">
      <c r="B81" s="148"/>
      <c r="C81" s="99"/>
      <c r="D81" s="149" t="s">
        <v>155</v>
      </c>
      <c r="E81" s="150"/>
      <c r="F81" s="150"/>
      <c r="G81" s="150"/>
      <c r="H81" s="150"/>
      <c r="I81" s="150"/>
      <c r="J81" s="151">
        <f>J722</f>
        <v>0</v>
      </c>
      <c r="K81" s="99"/>
      <c r="L81" s="152"/>
    </row>
    <row r="82" spans="1:31" s="10" customFormat="1" ht="19.899999999999999" customHeight="1">
      <c r="B82" s="148"/>
      <c r="C82" s="99"/>
      <c r="D82" s="149" t="s">
        <v>156</v>
      </c>
      <c r="E82" s="150"/>
      <c r="F82" s="150"/>
      <c r="G82" s="150"/>
      <c r="H82" s="150"/>
      <c r="I82" s="150"/>
      <c r="J82" s="151">
        <f>J826</f>
        <v>0</v>
      </c>
      <c r="K82" s="99"/>
      <c r="L82" s="152"/>
    </row>
    <row r="83" spans="1:31" s="10" customFormat="1" ht="19.899999999999999" customHeight="1">
      <c r="B83" s="148"/>
      <c r="C83" s="99"/>
      <c r="D83" s="149" t="s">
        <v>157</v>
      </c>
      <c r="E83" s="150"/>
      <c r="F83" s="150"/>
      <c r="G83" s="150"/>
      <c r="H83" s="150"/>
      <c r="I83" s="150"/>
      <c r="J83" s="151">
        <f>J887</f>
        <v>0</v>
      </c>
      <c r="K83" s="99"/>
      <c r="L83" s="152"/>
    </row>
    <row r="84" spans="1:31" s="10" customFormat="1" ht="19.899999999999999" customHeight="1">
      <c r="B84" s="148"/>
      <c r="C84" s="99"/>
      <c r="D84" s="149" t="s">
        <v>158</v>
      </c>
      <c r="E84" s="150"/>
      <c r="F84" s="150"/>
      <c r="G84" s="150"/>
      <c r="H84" s="150"/>
      <c r="I84" s="150"/>
      <c r="J84" s="151">
        <f>J1013</f>
        <v>0</v>
      </c>
      <c r="K84" s="99"/>
      <c r="L84" s="152"/>
    </row>
    <row r="85" spans="1:31" s="10" customFormat="1" ht="19.899999999999999" customHeight="1">
      <c r="B85" s="148"/>
      <c r="C85" s="99"/>
      <c r="D85" s="149" t="s">
        <v>159</v>
      </c>
      <c r="E85" s="150"/>
      <c r="F85" s="150"/>
      <c r="G85" s="150"/>
      <c r="H85" s="150"/>
      <c r="I85" s="150"/>
      <c r="J85" s="151">
        <f>J1029</f>
        <v>0</v>
      </c>
      <c r="K85" s="99"/>
      <c r="L85" s="152"/>
    </row>
    <row r="86" spans="1:31" s="10" customFormat="1" ht="19.899999999999999" customHeight="1">
      <c r="B86" s="148"/>
      <c r="C86" s="99"/>
      <c r="D86" s="149" t="s">
        <v>160</v>
      </c>
      <c r="E86" s="150"/>
      <c r="F86" s="150"/>
      <c r="G86" s="150"/>
      <c r="H86" s="150"/>
      <c r="I86" s="150"/>
      <c r="J86" s="151">
        <f>J1139</f>
        <v>0</v>
      </c>
      <c r="K86" s="99"/>
      <c r="L86" s="152"/>
    </row>
    <row r="87" spans="1:31" s="10" customFormat="1" ht="19.899999999999999" customHeight="1">
      <c r="B87" s="148"/>
      <c r="C87" s="99"/>
      <c r="D87" s="149" t="s">
        <v>161</v>
      </c>
      <c r="E87" s="150"/>
      <c r="F87" s="150"/>
      <c r="G87" s="150"/>
      <c r="H87" s="150"/>
      <c r="I87" s="150"/>
      <c r="J87" s="151">
        <f>J1295</f>
        <v>0</v>
      </c>
      <c r="K87" s="99"/>
      <c r="L87" s="152"/>
    </row>
    <row r="88" spans="1:31" s="10" customFormat="1" ht="19.899999999999999" customHeight="1">
      <c r="B88" s="148"/>
      <c r="C88" s="99"/>
      <c r="D88" s="149" t="s">
        <v>162</v>
      </c>
      <c r="E88" s="150"/>
      <c r="F88" s="150"/>
      <c r="G88" s="150"/>
      <c r="H88" s="150"/>
      <c r="I88" s="150"/>
      <c r="J88" s="151">
        <f>J1427</f>
        <v>0</v>
      </c>
      <c r="K88" s="99"/>
      <c r="L88" s="152"/>
    </row>
    <row r="89" spans="1:31" s="10" customFormat="1" ht="19.899999999999999" customHeight="1">
      <c r="B89" s="148"/>
      <c r="C89" s="99"/>
      <c r="D89" s="149" t="s">
        <v>163</v>
      </c>
      <c r="E89" s="150"/>
      <c r="F89" s="150"/>
      <c r="G89" s="150"/>
      <c r="H89" s="150"/>
      <c r="I89" s="150"/>
      <c r="J89" s="151">
        <f>J1460</f>
        <v>0</v>
      </c>
      <c r="K89" s="99"/>
      <c r="L89" s="152"/>
    </row>
    <row r="90" spans="1:31" s="10" customFormat="1" ht="19.899999999999999" customHeight="1">
      <c r="B90" s="148"/>
      <c r="C90" s="99"/>
      <c r="D90" s="149" t="s">
        <v>164</v>
      </c>
      <c r="E90" s="150"/>
      <c r="F90" s="150"/>
      <c r="G90" s="150"/>
      <c r="H90" s="150"/>
      <c r="I90" s="150"/>
      <c r="J90" s="151">
        <f>J1568</f>
        <v>0</v>
      </c>
      <c r="K90" s="99"/>
      <c r="L90" s="152"/>
    </row>
    <row r="91" spans="1:31" s="2" customFormat="1" ht="21.7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6" spans="1:31" s="2" customFormat="1" ht="6.95" customHeight="1">
      <c r="A96" s="36"/>
      <c r="B96" s="51"/>
      <c r="C96" s="52"/>
      <c r="D96" s="52"/>
      <c r="E96" s="52"/>
      <c r="F96" s="52"/>
      <c r="G96" s="52"/>
      <c r="H96" s="52"/>
      <c r="I96" s="52"/>
      <c r="J96" s="52"/>
      <c r="K96" s="52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3" s="2" customFormat="1" ht="24.95" customHeight="1">
      <c r="A97" s="36"/>
      <c r="B97" s="37"/>
      <c r="C97" s="25" t="s">
        <v>165</v>
      </c>
      <c r="D97" s="38"/>
      <c r="E97" s="38"/>
      <c r="F97" s="38"/>
      <c r="G97" s="38"/>
      <c r="H97" s="38"/>
      <c r="I97" s="38"/>
      <c r="J97" s="38"/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3" s="2" customFormat="1" ht="6.9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3" s="2" customFormat="1" ht="12" customHeight="1">
      <c r="A99" s="36"/>
      <c r="B99" s="37"/>
      <c r="C99" s="31" t="s">
        <v>16</v>
      </c>
      <c r="D99" s="38"/>
      <c r="E99" s="38"/>
      <c r="F99" s="38"/>
      <c r="G99" s="38"/>
      <c r="H99" s="38"/>
      <c r="I99" s="38"/>
      <c r="J99" s="38"/>
      <c r="K99" s="38"/>
      <c r="L99" s="11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3" s="2" customFormat="1" ht="16.5" customHeight="1">
      <c r="A100" s="36"/>
      <c r="B100" s="37"/>
      <c r="C100" s="38"/>
      <c r="D100" s="38"/>
      <c r="E100" s="393" t="str">
        <f>E7</f>
        <v>Slezká nemocnice v Opavě p.o.- stavební úpravy pavilonu M</v>
      </c>
      <c r="F100" s="394"/>
      <c r="G100" s="394"/>
      <c r="H100" s="394"/>
      <c r="I100" s="38"/>
      <c r="J100" s="38"/>
      <c r="K100" s="38"/>
      <c r="L100" s="115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3" s="1" customFormat="1" ht="12" customHeight="1">
      <c r="B101" s="23"/>
      <c r="C101" s="31" t="s">
        <v>129</v>
      </c>
      <c r="D101" s="24"/>
      <c r="E101" s="24"/>
      <c r="F101" s="24"/>
      <c r="G101" s="24"/>
      <c r="H101" s="24"/>
      <c r="I101" s="24"/>
      <c r="J101" s="24"/>
      <c r="K101" s="24"/>
      <c r="L101" s="22"/>
    </row>
    <row r="102" spans="1:63" s="2" customFormat="1" ht="16.5" customHeight="1">
      <c r="A102" s="36"/>
      <c r="B102" s="37"/>
      <c r="C102" s="38"/>
      <c r="D102" s="38"/>
      <c r="E102" s="393" t="s">
        <v>130</v>
      </c>
      <c r="F102" s="395"/>
      <c r="G102" s="395"/>
      <c r="H102" s="395"/>
      <c r="I102" s="38"/>
      <c r="J102" s="38"/>
      <c r="K102" s="38"/>
      <c r="L102" s="115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3" s="2" customFormat="1" ht="12" customHeight="1">
      <c r="A103" s="36"/>
      <c r="B103" s="37"/>
      <c r="C103" s="31" t="s">
        <v>131</v>
      </c>
      <c r="D103" s="38"/>
      <c r="E103" s="38"/>
      <c r="F103" s="38"/>
      <c r="G103" s="38"/>
      <c r="H103" s="38"/>
      <c r="I103" s="38"/>
      <c r="J103" s="38"/>
      <c r="K103" s="38"/>
      <c r="L103" s="115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63" s="2" customFormat="1" ht="16.5" customHeight="1">
      <c r="A104" s="36"/>
      <c r="B104" s="37"/>
      <c r="C104" s="38"/>
      <c r="D104" s="38"/>
      <c r="E104" s="346" t="str">
        <f>E11</f>
        <v>ST - 3.NP - stavební část</v>
      </c>
      <c r="F104" s="395"/>
      <c r="G104" s="395"/>
      <c r="H104" s="395"/>
      <c r="I104" s="38"/>
      <c r="J104" s="38"/>
      <c r="K104" s="38"/>
      <c r="L104" s="115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63" s="2" customFormat="1" ht="6.95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115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63" s="2" customFormat="1" ht="12" customHeight="1">
      <c r="A106" s="36"/>
      <c r="B106" s="37"/>
      <c r="C106" s="31" t="s">
        <v>21</v>
      </c>
      <c r="D106" s="38"/>
      <c r="E106" s="38"/>
      <c r="F106" s="29" t="str">
        <f>F14</f>
        <v xml:space="preserve"> </v>
      </c>
      <c r="G106" s="38"/>
      <c r="H106" s="38"/>
      <c r="I106" s="31" t="s">
        <v>23</v>
      </c>
      <c r="J106" s="61" t="str">
        <f>IF(J14="","",J14)</f>
        <v>7. 6. 2022</v>
      </c>
      <c r="K106" s="38"/>
      <c r="L106" s="115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63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115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63" s="2" customFormat="1" ht="15.2" customHeight="1">
      <c r="A108" s="36"/>
      <c r="B108" s="37"/>
      <c r="C108" s="31" t="s">
        <v>25</v>
      </c>
      <c r="D108" s="38"/>
      <c r="E108" s="38"/>
      <c r="F108" s="29" t="str">
        <f>E17</f>
        <v>SNO V Opavě p.o.</v>
      </c>
      <c r="G108" s="38"/>
      <c r="H108" s="38"/>
      <c r="I108" s="31" t="s">
        <v>31</v>
      </c>
      <c r="J108" s="34" t="str">
        <f>E23</f>
        <v>Ateliér EMMET s.r.o.</v>
      </c>
      <c r="K108" s="38"/>
      <c r="L108" s="115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63" s="2" customFormat="1" ht="15.2" customHeight="1">
      <c r="A109" s="36"/>
      <c r="B109" s="37"/>
      <c r="C109" s="31" t="s">
        <v>29</v>
      </c>
      <c r="D109" s="38"/>
      <c r="E109" s="38"/>
      <c r="F109" s="29" t="str">
        <f>IF(E20="","",E20)</f>
        <v>Vyplň údaj</v>
      </c>
      <c r="G109" s="38"/>
      <c r="H109" s="38"/>
      <c r="I109" s="31" t="s">
        <v>34</v>
      </c>
      <c r="J109" s="34" t="str">
        <f>E26</f>
        <v>Ateliér EMMET s.r.o.</v>
      </c>
      <c r="K109" s="38"/>
      <c r="L109" s="115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63" s="2" customFormat="1" ht="10.35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115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63" s="11" customFormat="1" ht="29.25" customHeight="1">
      <c r="A111" s="153"/>
      <c r="B111" s="154"/>
      <c r="C111" s="155" t="s">
        <v>166</v>
      </c>
      <c r="D111" s="156" t="s">
        <v>56</v>
      </c>
      <c r="E111" s="156" t="s">
        <v>52</v>
      </c>
      <c r="F111" s="156" t="s">
        <v>53</v>
      </c>
      <c r="G111" s="156" t="s">
        <v>167</v>
      </c>
      <c r="H111" s="156" t="s">
        <v>168</v>
      </c>
      <c r="I111" s="156" t="s">
        <v>169</v>
      </c>
      <c r="J111" s="156" t="s">
        <v>136</v>
      </c>
      <c r="K111" s="157" t="s">
        <v>170</v>
      </c>
      <c r="L111" s="158"/>
      <c r="M111" s="70" t="s">
        <v>19</v>
      </c>
      <c r="N111" s="71" t="s">
        <v>41</v>
      </c>
      <c r="O111" s="71" t="s">
        <v>171</v>
      </c>
      <c r="P111" s="71" t="s">
        <v>172</v>
      </c>
      <c r="Q111" s="71" t="s">
        <v>173</v>
      </c>
      <c r="R111" s="71" t="s">
        <v>174</v>
      </c>
      <c r="S111" s="71" t="s">
        <v>175</v>
      </c>
      <c r="T111" s="72" t="s">
        <v>176</v>
      </c>
      <c r="U111" s="15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/>
    </row>
    <row r="112" spans="1:63" s="2" customFormat="1" ht="22.9" customHeight="1">
      <c r="A112" s="36"/>
      <c r="B112" s="37"/>
      <c r="C112" s="77" t="s">
        <v>177</v>
      </c>
      <c r="D112" s="38"/>
      <c r="E112" s="38"/>
      <c r="F112" s="38"/>
      <c r="G112" s="38"/>
      <c r="H112" s="38"/>
      <c r="I112" s="38"/>
      <c r="J112" s="159">
        <f>BK112</f>
        <v>0</v>
      </c>
      <c r="K112" s="38"/>
      <c r="L112" s="41"/>
      <c r="M112" s="73"/>
      <c r="N112" s="160"/>
      <c r="O112" s="74"/>
      <c r="P112" s="161">
        <f>P113+P626</f>
        <v>0</v>
      </c>
      <c r="Q112" s="74"/>
      <c r="R112" s="161">
        <f>R113+R626</f>
        <v>56.219304080000001</v>
      </c>
      <c r="S112" s="74"/>
      <c r="T112" s="162">
        <f>T113+T626</f>
        <v>42.749573759999997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70</v>
      </c>
      <c r="AU112" s="19" t="s">
        <v>137</v>
      </c>
      <c r="BK112" s="163">
        <f>BK113+BK626</f>
        <v>0</v>
      </c>
    </row>
    <row r="113" spans="1:65" s="12" customFormat="1" ht="25.9" customHeight="1">
      <c r="B113" s="164"/>
      <c r="C113" s="165"/>
      <c r="D113" s="166" t="s">
        <v>70</v>
      </c>
      <c r="E113" s="167" t="s">
        <v>178</v>
      </c>
      <c r="F113" s="167" t="s">
        <v>179</v>
      </c>
      <c r="G113" s="165"/>
      <c r="H113" s="165"/>
      <c r="I113" s="168"/>
      <c r="J113" s="169">
        <f>BK113</f>
        <v>0</v>
      </c>
      <c r="K113" s="165"/>
      <c r="L113" s="170"/>
      <c r="M113" s="171"/>
      <c r="N113" s="172"/>
      <c r="O113" s="172"/>
      <c r="P113" s="173">
        <f>P114+P171+P178+P218+P404+P413+P423+P432+P541+P600+P622</f>
        <v>0</v>
      </c>
      <c r="Q113" s="172"/>
      <c r="R113" s="173">
        <f>R114+R171+R178+R218+R404+R413+R423+R432+R541+R600+R622</f>
        <v>43.609127469999997</v>
      </c>
      <c r="S113" s="172"/>
      <c r="T113" s="174">
        <f>T114+T171+T178+T218+T404+T413+T423+T432+T541+T600+T622</f>
        <v>39.7344632</v>
      </c>
      <c r="AR113" s="175" t="s">
        <v>78</v>
      </c>
      <c r="AT113" s="176" t="s">
        <v>70</v>
      </c>
      <c r="AU113" s="176" t="s">
        <v>71</v>
      </c>
      <c r="AY113" s="175" t="s">
        <v>180</v>
      </c>
      <c r="BK113" s="177">
        <f>BK114+BK171+BK178+BK218+BK404+BK413+BK423+BK432+BK541+BK600+BK622</f>
        <v>0</v>
      </c>
    </row>
    <row r="114" spans="1:65" s="12" customFormat="1" ht="22.9" customHeight="1">
      <c r="B114" s="164"/>
      <c r="C114" s="165"/>
      <c r="D114" s="166" t="s">
        <v>70</v>
      </c>
      <c r="E114" s="178" t="s">
        <v>91</v>
      </c>
      <c r="F114" s="178" t="s">
        <v>181</v>
      </c>
      <c r="G114" s="165"/>
      <c r="H114" s="165"/>
      <c r="I114" s="168"/>
      <c r="J114" s="179">
        <f>BK114</f>
        <v>0</v>
      </c>
      <c r="K114" s="165"/>
      <c r="L114" s="170"/>
      <c r="M114" s="171"/>
      <c r="N114" s="172"/>
      <c r="O114" s="172"/>
      <c r="P114" s="173">
        <f>SUM(P115:P170)</f>
        <v>0</v>
      </c>
      <c r="Q114" s="172"/>
      <c r="R114" s="173">
        <f>SUM(R115:R170)</f>
        <v>21.796967050000003</v>
      </c>
      <c r="S114" s="172"/>
      <c r="T114" s="174">
        <f>SUM(T115:T170)</f>
        <v>0</v>
      </c>
      <c r="AR114" s="175" t="s">
        <v>78</v>
      </c>
      <c r="AT114" s="176" t="s">
        <v>70</v>
      </c>
      <c r="AU114" s="176" t="s">
        <v>78</v>
      </c>
      <c r="AY114" s="175" t="s">
        <v>180</v>
      </c>
      <c r="BK114" s="177">
        <f>SUM(BK115:BK170)</f>
        <v>0</v>
      </c>
    </row>
    <row r="115" spans="1:65" s="2" customFormat="1" ht="24.2" customHeight="1">
      <c r="A115" s="36"/>
      <c r="B115" s="37"/>
      <c r="C115" s="180" t="s">
        <v>78</v>
      </c>
      <c r="D115" s="180" t="s">
        <v>182</v>
      </c>
      <c r="E115" s="181" t="s">
        <v>183</v>
      </c>
      <c r="F115" s="182" t="s">
        <v>184</v>
      </c>
      <c r="G115" s="183" t="s">
        <v>185</v>
      </c>
      <c r="H115" s="184">
        <v>7.1999999999999995E-2</v>
      </c>
      <c r="I115" s="185"/>
      <c r="J115" s="186">
        <f>ROUND(I115*H115,2)</f>
        <v>0</v>
      </c>
      <c r="K115" s="182" t="s">
        <v>186</v>
      </c>
      <c r="L115" s="41"/>
      <c r="M115" s="187" t="s">
        <v>19</v>
      </c>
      <c r="N115" s="188" t="s">
        <v>42</v>
      </c>
      <c r="O115" s="66"/>
      <c r="P115" s="189">
        <f>O115*H115</f>
        <v>0</v>
      </c>
      <c r="Q115" s="189">
        <v>1.8774999999999999</v>
      </c>
      <c r="R115" s="189">
        <f>Q115*H115</f>
        <v>0.13517999999999999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187</v>
      </c>
      <c r="AT115" s="191" t="s">
        <v>182</v>
      </c>
      <c r="AU115" s="191" t="s">
        <v>80</v>
      </c>
      <c r="AY115" s="19" t="s">
        <v>180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78</v>
      </c>
      <c r="BK115" s="192">
        <f>ROUND(I115*H115,2)</f>
        <v>0</v>
      </c>
      <c r="BL115" s="19" t="s">
        <v>187</v>
      </c>
      <c r="BM115" s="191" t="s">
        <v>188</v>
      </c>
    </row>
    <row r="116" spans="1:65" s="2" customFormat="1" ht="19.5">
      <c r="A116" s="36"/>
      <c r="B116" s="37"/>
      <c r="C116" s="38"/>
      <c r="D116" s="193" t="s">
        <v>189</v>
      </c>
      <c r="E116" s="38"/>
      <c r="F116" s="194" t="s">
        <v>190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189</v>
      </c>
      <c r="AU116" s="19" t="s">
        <v>80</v>
      </c>
    </row>
    <row r="117" spans="1:65" s="2" customFormat="1" ht="11.25">
      <c r="A117" s="36"/>
      <c r="B117" s="37"/>
      <c r="C117" s="38"/>
      <c r="D117" s="198" t="s">
        <v>191</v>
      </c>
      <c r="E117" s="38"/>
      <c r="F117" s="199" t="s">
        <v>192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191</v>
      </c>
      <c r="AU117" s="19" t="s">
        <v>80</v>
      </c>
    </row>
    <row r="118" spans="1:65" s="13" customFormat="1" ht="11.25">
      <c r="B118" s="200"/>
      <c r="C118" s="201"/>
      <c r="D118" s="193" t="s">
        <v>193</v>
      </c>
      <c r="E118" s="202" t="s">
        <v>19</v>
      </c>
      <c r="F118" s="203" t="s">
        <v>194</v>
      </c>
      <c r="G118" s="201"/>
      <c r="H118" s="202" t="s">
        <v>19</v>
      </c>
      <c r="I118" s="204"/>
      <c r="J118" s="201"/>
      <c r="K118" s="201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193</v>
      </c>
      <c r="AU118" s="209" t="s">
        <v>80</v>
      </c>
      <c r="AV118" s="13" t="s">
        <v>78</v>
      </c>
      <c r="AW118" s="13" t="s">
        <v>33</v>
      </c>
      <c r="AX118" s="13" t="s">
        <v>71</v>
      </c>
      <c r="AY118" s="209" t="s">
        <v>180</v>
      </c>
    </row>
    <row r="119" spans="1:65" s="14" customFormat="1" ht="11.25">
      <c r="B119" s="210"/>
      <c r="C119" s="211"/>
      <c r="D119" s="193" t="s">
        <v>193</v>
      </c>
      <c r="E119" s="212" t="s">
        <v>19</v>
      </c>
      <c r="F119" s="213" t="s">
        <v>195</v>
      </c>
      <c r="G119" s="211"/>
      <c r="H119" s="214">
        <v>7.1999999999999995E-2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193</v>
      </c>
      <c r="AU119" s="220" t="s">
        <v>80</v>
      </c>
      <c r="AV119" s="14" t="s">
        <v>80</v>
      </c>
      <c r="AW119" s="14" t="s">
        <v>33</v>
      </c>
      <c r="AX119" s="14" t="s">
        <v>78</v>
      </c>
      <c r="AY119" s="220" t="s">
        <v>180</v>
      </c>
    </row>
    <row r="120" spans="1:65" s="2" customFormat="1" ht="24.2" customHeight="1">
      <c r="A120" s="36"/>
      <c r="B120" s="37"/>
      <c r="C120" s="180" t="s">
        <v>80</v>
      </c>
      <c r="D120" s="180" t="s">
        <v>182</v>
      </c>
      <c r="E120" s="181" t="s">
        <v>196</v>
      </c>
      <c r="F120" s="182" t="s">
        <v>197</v>
      </c>
      <c r="G120" s="183" t="s">
        <v>185</v>
      </c>
      <c r="H120" s="184">
        <v>3.6749999999999998</v>
      </c>
      <c r="I120" s="185"/>
      <c r="J120" s="186">
        <f>ROUND(I120*H120,2)</f>
        <v>0</v>
      </c>
      <c r="K120" s="182" t="s">
        <v>186</v>
      </c>
      <c r="L120" s="41"/>
      <c r="M120" s="187" t="s">
        <v>19</v>
      </c>
      <c r="N120" s="188" t="s">
        <v>42</v>
      </c>
      <c r="O120" s="66"/>
      <c r="P120" s="189">
        <f>O120*H120</f>
        <v>0</v>
      </c>
      <c r="Q120" s="189">
        <v>1.7863599999999999</v>
      </c>
      <c r="R120" s="189">
        <f>Q120*H120</f>
        <v>6.5648729999999995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187</v>
      </c>
      <c r="AT120" s="191" t="s">
        <v>182</v>
      </c>
      <c r="AU120" s="191" t="s">
        <v>80</v>
      </c>
      <c r="AY120" s="19" t="s">
        <v>180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78</v>
      </c>
      <c r="BK120" s="192">
        <f>ROUND(I120*H120,2)</f>
        <v>0</v>
      </c>
      <c r="BL120" s="19" t="s">
        <v>187</v>
      </c>
      <c r="BM120" s="191" t="s">
        <v>198</v>
      </c>
    </row>
    <row r="121" spans="1:65" s="2" customFormat="1" ht="19.5">
      <c r="A121" s="36"/>
      <c r="B121" s="37"/>
      <c r="C121" s="38"/>
      <c r="D121" s="193" t="s">
        <v>189</v>
      </c>
      <c r="E121" s="38"/>
      <c r="F121" s="194" t="s">
        <v>199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189</v>
      </c>
      <c r="AU121" s="19" t="s">
        <v>80</v>
      </c>
    </row>
    <row r="122" spans="1:65" s="2" customFormat="1" ht="11.25">
      <c r="A122" s="36"/>
      <c r="B122" s="37"/>
      <c r="C122" s="38"/>
      <c r="D122" s="198" t="s">
        <v>191</v>
      </c>
      <c r="E122" s="38"/>
      <c r="F122" s="199" t="s">
        <v>200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191</v>
      </c>
      <c r="AU122" s="19" t="s">
        <v>80</v>
      </c>
    </row>
    <row r="123" spans="1:65" s="13" customFormat="1" ht="11.25">
      <c r="B123" s="200"/>
      <c r="C123" s="201"/>
      <c r="D123" s="193" t="s">
        <v>193</v>
      </c>
      <c r="E123" s="202" t="s">
        <v>19</v>
      </c>
      <c r="F123" s="203" t="s">
        <v>201</v>
      </c>
      <c r="G123" s="201"/>
      <c r="H123" s="202" t="s">
        <v>19</v>
      </c>
      <c r="I123" s="204"/>
      <c r="J123" s="201"/>
      <c r="K123" s="201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193</v>
      </c>
      <c r="AU123" s="209" t="s">
        <v>80</v>
      </c>
      <c r="AV123" s="13" t="s">
        <v>78</v>
      </c>
      <c r="AW123" s="13" t="s">
        <v>33</v>
      </c>
      <c r="AX123" s="13" t="s">
        <v>71</v>
      </c>
      <c r="AY123" s="209" t="s">
        <v>180</v>
      </c>
    </row>
    <row r="124" spans="1:65" s="13" customFormat="1" ht="11.25">
      <c r="B124" s="200"/>
      <c r="C124" s="201"/>
      <c r="D124" s="193" t="s">
        <v>193</v>
      </c>
      <c r="E124" s="202" t="s">
        <v>19</v>
      </c>
      <c r="F124" s="203" t="s">
        <v>202</v>
      </c>
      <c r="G124" s="201"/>
      <c r="H124" s="202" t="s">
        <v>19</v>
      </c>
      <c r="I124" s="204"/>
      <c r="J124" s="201"/>
      <c r="K124" s="201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193</v>
      </c>
      <c r="AU124" s="209" t="s">
        <v>80</v>
      </c>
      <c r="AV124" s="13" t="s">
        <v>78</v>
      </c>
      <c r="AW124" s="13" t="s">
        <v>33</v>
      </c>
      <c r="AX124" s="13" t="s">
        <v>71</v>
      </c>
      <c r="AY124" s="209" t="s">
        <v>180</v>
      </c>
    </row>
    <row r="125" spans="1:65" s="14" customFormat="1" ht="11.25">
      <c r="B125" s="210"/>
      <c r="C125" s="211"/>
      <c r="D125" s="193" t="s">
        <v>193</v>
      </c>
      <c r="E125" s="212" t="s">
        <v>19</v>
      </c>
      <c r="F125" s="213" t="s">
        <v>203</v>
      </c>
      <c r="G125" s="211"/>
      <c r="H125" s="214">
        <v>3.6749999999999998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193</v>
      </c>
      <c r="AU125" s="220" t="s">
        <v>80</v>
      </c>
      <c r="AV125" s="14" t="s">
        <v>80</v>
      </c>
      <c r="AW125" s="14" t="s">
        <v>33</v>
      </c>
      <c r="AX125" s="14" t="s">
        <v>78</v>
      </c>
      <c r="AY125" s="220" t="s">
        <v>180</v>
      </c>
    </row>
    <row r="126" spans="1:65" s="2" customFormat="1" ht="33" customHeight="1">
      <c r="A126" s="36"/>
      <c r="B126" s="37"/>
      <c r="C126" s="180" t="s">
        <v>91</v>
      </c>
      <c r="D126" s="180" t="s">
        <v>182</v>
      </c>
      <c r="E126" s="181" t="s">
        <v>204</v>
      </c>
      <c r="F126" s="182" t="s">
        <v>205</v>
      </c>
      <c r="G126" s="183" t="s">
        <v>206</v>
      </c>
      <c r="H126" s="184">
        <v>6</v>
      </c>
      <c r="I126" s="185"/>
      <c r="J126" s="186">
        <f>ROUND(I126*H126,2)</f>
        <v>0</v>
      </c>
      <c r="K126" s="182" t="s">
        <v>186</v>
      </c>
      <c r="L126" s="41"/>
      <c r="M126" s="187" t="s">
        <v>19</v>
      </c>
      <c r="N126" s="188" t="s">
        <v>42</v>
      </c>
      <c r="O126" s="66"/>
      <c r="P126" s="189">
        <f>O126*H126</f>
        <v>0</v>
      </c>
      <c r="Q126" s="189">
        <v>2.6280000000000001E-2</v>
      </c>
      <c r="R126" s="189">
        <f>Q126*H126</f>
        <v>0.15768000000000001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187</v>
      </c>
      <c r="AT126" s="191" t="s">
        <v>182</v>
      </c>
      <c r="AU126" s="191" t="s">
        <v>80</v>
      </c>
      <c r="AY126" s="19" t="s">
        <v>180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78</v>
      </c>
      <c r="BK126" s="192">
        <f>ROUND(I126*H126,2)</f>
        <v>0</v>
      </c>
      <c r="BL126" s="19" t="s">
        <v>187</v>
      </c>
      <c r="BM126" s="191" t="s">
        <v>207</v>
      </c>
    </row>
    <row r="127" spans="1:65" s="2" customFormat="1" ht="29.25">
      <c r="A127" s="36"/>
      <c r="B127" s="37"/>
      <c r="C127" s="38"/>
      <c r="D127" s="193" t="s">
        <v>189</v>
      </c>
      <c r="E127" s="38"/>
      <c r="F127" s="194" t="s">
        <v>208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189</v>
      </c>
      <c r="AU127" s="19" t="s">
        <v>80</v>
      </c>
    </row>
    <row r="128" spans="1:65" s="2" customFormat="1" ht="11.25">
      <c r="A128" s="36"/>
      <c r="B128" s="37"/>
      <c r="C128" s="38"/>
      <c r="D128" s="198" t="s">
        <v>191</v>
      </c>
      <c r="E128" s="38"/>
      <c r="F128" s="199" t="s">
        <v>209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191</v>
      </c>
      <c r="AU128" s="19" t="s">
        <v>80</v>
      </c>
    </row>
    <row r="129" spans="1:65" s="14" customFormat="1" ht="11.25">
      <c r="B129" s="210"/>
      <c r="C129" s="211"/>
      <c r="D129" s="193" t="s">
        <v>193</v>
      </c>
      <c r="E129" s="212" t="s">
        <v>19</v>
      </c>
      <c r="F129" s="213" t="s">
        <v>210</v>
      </c>
      <c r="G129" s="211"/>
      <c r="H129" s="214">
        <v>6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193</v>
      </c>
      <c r="AU129" s="220" t="s">
        <v>80</v>
      </c>
      <c r="AV129" s="14" t="s">
        <v>80</v>
      </c>
      <c r="AW129" s="14" t="s">
        <v>33</v>
      </c>
      <c r="AX129" s="14" t="s">
        <v>78</v>
      </c>
      <c r="AY129" s="220" t="s">
        <v>180</v>
      </c>
    </row>
    <row r="130" spans="1:65" s="2" customFormat="1" ht="33" customHeight="1">
      <c r="A130" s="36"/>
      <c r="B130" s="37"/>
      <c r="C130" s="180" t="s">
        <v>187</v>
      </c>
      <c r="D130" s="180" t="s">
        <v>182</v>
      </c>
      <c r="E130" s="181" t="s">
        <v>211</v>
      </c>
      <c r="F130" s="182" t="s">
        <v>212</v>
      </c>
      <c r="G130" s="183" t="s">
        <v>206</v>
      </c>
      <c r="H130" s="184">
        <v>2</v>
      </c>
      <c r="I130" s="185"/>
      <c r="J130" s="186">
        <f>ROUND(I130*H130,2)</f>
        <v>0</v>
      </c>
      <c r="K130" s="182" t="s">
        <v>186</v>
      </c>
      <c r="L130" s="41"/>
      <c r="M130" s="187" t="s">
        <v>19</v>
      </c>
      <c r="N130" s="188" t="s">
        <v>42</v>
      </c>
      <c r="O130" s="66"/>
      <c r="P130" s="189">
        <f>O130*H130</f>
        <v>0</v>
      </c>
      <c r="Q130" s="189">
        <v>3.9629999999999999E-2</v>
      </c>
      <c r="R130" s="189">
        <f>Q130*H130</f>
        <v>7.9259999999999997E-2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187</v>
      </c>
      <c r="AT130" s="191" t="s">
        <v>182</v>
      </c>
      <c r="AU130" s="191" t="s">
        <v>80</v>
      </c>
      <c r="AY130" s="19" t="s">
        <v>180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78</v>
      </c>
      <c r="BK130" s="192">
        <f>ROUND(I130*H130,2)</f>
        <v>0</v>
      </c>
      <c r="BL130" s="19" t="s">
        <v>187</v>
      </c>
      <c r="BM130" s="191" t="s">
        <v>213</v>
      </c>
    </row>
    <row r="131" spans="1:65" s="2" customFormat="1" ht="29.25">
      <c r="A131" s="36"/>
      <c r="B131" s="37"/>
      <c r="C131" s="38"/>
      <c r="D131" s="193" t="s">
        <v>189</v>
      </c>
      <c r="E131" s="38"/>
      <c r="F131" s="194" t="s">
        <v>214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189</v>
      </c>
      <c r="AU131" s="19" t="s">
        <v>80</v>
      </c>
    </row>
    <row r="132" spans="1:65" s="2" customFormat="1" ht="11.25">
      <c r="A132" s="36"/>
      <c r="B132" s="37"/>
      <c r="C132" s="38"/>
      <c r="D132" s="198" t="s">
        <v>191</v>
      </c>
      <c r="E132" s="38"/>
      <c r="F132" s="199" t="s">
        <v>215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191</v>
      </c>
      <c r="AU132" s="19" t="s">
        <v>80</v>
      </c>
    </row>
    <row r="133" spans="1:65" s="14" customFormat="1" ht="11.25">
      <c r="B133" s="210"/>
      <c r="C133" s="211"/>
      <c r="D133" s="193" t="s">
        <v>193</v>
      </c>
      <c r="E133" s="212" t="s">
        <v>19</v>
      </c>
      <c r="F133" s="213" t="s">
        <v>216</v>
      </c>
      <c r="G133" s="211"/>
      <c r="H133" s="214">
        <v>2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193</v>
      </c>
      <c r="AU133" s="220" t="s">
        <v>80</v>
      </c>
      <c r="AV133" s="14" t="s">
        <v>80</v>
      </c>
      <c r="AW133" s="14" t="s">
        <v>33</v>
      </c>
      <c r="AX133" s="14" t="s">
        <v>78</v>
      </c>
      <c r="AY133" s="220" t="s">
        <v>180</v>
      </c>
    </row>
    <row r="134" spans="1:65" s="2" customFormat="1" ht="24.2" customHeight="1">
      <c r="A134" s="36"/>
      <c r="B134" s="37"/>
      <c r="C134" s="180" t="s">
        <v>217</v>
      </c>
      <c r="D134" s="180" t="s">
        <v>182</v>
      </c>
      <c r="E134" s="181" t="s">
        <v>218</v>
      </c>
      <c r="F134" s="182" t="s">
        <v>219</v>
      </c>
      <c r="G134" s="183" t="s">
        <v>220</v>
      </c>
      <c r="H134" s="184">
        <v>4.4999999999999998E-2</v>
      </c>
      <c r="I134" s="185"/>
      <c r="J134" s="186">
        <f>ROUND(I134*H134,2)</f>
        <v>0</v>
      </c>
      <c r="K134" s="182" t="s">
        <v>186</v>
      </c>
      <c r="L134" s="41"/>
      <c r="M134" s="187" t="s">
        <v>19</v>
      </c>
      <c r="N134" s="188" t="s">
        <v>42</v>
      </c>
      <c r="O134" s="66"/>
      <c r="P134" s="189">
        <f>O134*H134</f>
        <v>0</v>
      </c>
      <c r="Q134" s="189">
        <v>1.0900000000000001</v>
      </c>
      <c r="R134" s="189">
        <f>Q134*H134</f>
        <v>4.9050000000000003E-2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187</v>
      </c>
      <c r="AT134" s="191" t="s">
        <v>182</v>
      </c>
      <c r="AU134" s="191" t="s">
        <v>80</v>
      </c>
      <c r="AY134" s="19" t="s">
        <v>180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78</v>
      </c>
      <c r="BK134" s="192">
        <f>ROUND(I134*H134,2)</f>
        <v>0</v>
      </c>
      <c r="BL134" s="19" t="s">
        <v>187</v>
      </c>
      <c r="BM134" s="191" t="s">
        <v>221</v>
      </c>
    </row>
    <row r="135" spans="1:65" s="2" customFormat="1" ht="19.5">
      <c r="A135" s="36"/>
      <c r="B135" s="37"/>
      <c r="C135" s="38"/>
      <c r="D135" s="193" t="s">
        <v>189</v>
      </c>
      <c r="E135" s="38"/>
      <c r="F135" s="194" t="s">
        <v>222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189</v>
      </c>
      <c r="AU135" s="19" t="s">
        <v>80</v>
      </c>
    </row>
    <row r="136" spans="1:65" s="2" customFormat="1" ht="11.25">
      <c r="A136" s="36"/>
      <c r="B136" s="37"/>
      <c r="C136" s="38"/>
      <c r="D136" s="198" t="s">
        <v>191</v>
      </c>
      <c r="E136" s="38"/>
      <c r="F136" s="199" t="s">
        <v>223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191</v>
      </c>
      <c r="AU136" s="19" t="s">
        <v>80</v>
      </c>
    </row>
    <row r="137" spans="1:65" s="13" customFormat="1" ht="11.25">
      <c r="B137" s="200"/>
      <c r="C137" s="201"/>
      <c r="D137" s="193" t="s">
        <v>193</v>
      </c>
      <c r="E137" s="202" t="s">
        <v>19</v>
      </c>
      <c r="F137" s="203" t="s">
        <v>224</v>
      </c>
      <c r="G137" s="201"/>
      <c r="H137" s="202" t="s">
        <v>19</v>
      </c>
      <c r="I137" s="204"/>
      <c r="J137" s="201"/>
      <c r="K137" s="201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193</v>
      </c>
      <c r="AU137" s="209" t="s">
        <v>80</v>
      </c>
      <c r="AV137" s="13" t="s">
        <v>78</v>
      </c>
      <c r="AW137" s="13" t="s">
        <v>33</v>
      </c>
      <c r="AX137" s="13" t="s">
        <v>71</v>
      </c>
      <c r="AY137" s="209" t="s">
        <v>180</v>
      </c>
    </row>
    <row r="138" spans="1:65" s="13" customFormat="1" ht="11.25">
      <c r="B138" s="200"/>
      <c r="C138" s="201"/>
      <c r="D138" s="193" t="s">
        <v>193</v>
      </c>
      <c r="E138" s="202" t="s">
        <v>19</v>
      </c>
      <c r="F138" s="203" t="s">
        <v>225</v>
      </c>
      <c r="G138" s="201"/>
      <c r="H138" s="202" t="s">
        <v>19</v>
      </c>
      <c r="I138" s="204"/>
      <c r="J138" s="201"/>
      <c r="K138" s="201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193</v>
      </c>
      <c r="AU138" s="209" t="s">
        <v>80</v>
      </c>
      <c r="AV138" s="13" t="s">
        <v>78</v>
      </c>
      <c r="AW138" s="13" t="s">
        <v>33</v>
      </c>
      <c r="AX138" s="13" t="s">
        <v>71</v>
      </c>
      <c r="AY138" s="209" t="s">
        <v>180</v>
      </c>
    </row>
    <row r="139" spans="1:65" s="14" customFormat="1" ht="11.25">
      <c r="B139" s="210"/>
      <c r="C139" s="211"/>
      <c r="D139" s="193" t="s">
        <v>193</v>
      </c>
      <c r="E139" s="212" t="s">
        <v>19</v>
      </c>
      <c r="F139" s="213" t="s">
        <v>226</v>
      </c>
      <c r="G139" s="211"/>
      <c r="H139" s="214">
        <v>4.4999999999999998E-2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193</v>
      </c>
      <c r="AU139" s="220" t="s">
        <v>80</v>
      </c>
      <c r="AV139" s="14" t="s">
        <v>80</v>
      </c>
      <c r="AW139" s="14" t="s">
        <v>33</v>
      </c>
      <c r="AX139" s="14" t="s">
        <v>78</v>
      </c>
      <c r="AY139" s="220" t="s">
        <v>180</v>
      </c>
    </row>
    <row r="140" spans="1:65" s="2" customFormat="1" ht="24.2" customHeight="1">
      <c r="A140" s="36"/>
      <c r="B140" s="37"/>
      <c r="C140" s="180" t="s">
        <v>227</v>
      </c>
      <c r="D140" s="180" t="s">
        <v>182</v>
      </c>
      <c r="E140" s="181" t="s">
        <v>228</v>
      </c>
      <c r="F140" s="182" t="s">
        <v>229</v>
      </c>
      <c r="G140" s="183" t="s">
        <v>230</v>
      </c>
      <c r="H140" s="184">
        <v>95.929000000000002</v>
      </c>
      <c r="I140" s="185"/>
      <c r="J140" s="186">
        <f>ROUND(I140*H140,2)</f>
        <v>0</v>
      </c>
      <c r="K140" s="182" t="s">
        <v>186</v>
      </c>
      <c r="L140" s="41"/>
      <c r="M140" s="187" t="s">
        <v>19</v>
      </c>
      <c r="N140" s="188" t="s">
        <v>42</v>
      </c>
      <c r="O140" s="66"/>
      <c r="P140" s="189">
        <f>O140*H140</f>
        <v>0</v>
      </c>
      <c r="Q140" s="189">
        <v>5.8970000000000002E-2</v>
      </c>
      <c r="R140" s="189">
        <f>Q140*H140</f>
        <v>5.6569331300000005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187</v>
      </c>
      <c r="AT140" s="191" t="s">
        <v>182</v>
      </c>
      <c r="AU140" s="191" t="s">
        <v>80</v>
      </c>
      <c r="AY140" s="19" t="s">
        <v>180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78</v>
      </c>
      <c r="BK140" s="192">
        <f>ROUND(I140*H140,2)</f>
        <v>0</v>
      </c>
      <c r="BL140" s="19" t="s">
        <v>187</v>
      </c>
      <c r="BM140" s="191" t="s">
        <v>231</v>
      </c>
    </row>
    <row r="141" spans="1:65" s="2" customFormat="1" ht="19.5">
      <c r="A141" s="36"/>
      <c r="B141" s="37"/>
      <c r="C141" s="38"/>
      <c r="D141" s="193" t="s">
        <v>189</v>
      </c>
      <c r="E141" s="38"/>
      <c r="F141" s="194" t="s">
        <v>232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189</v>
      </c>
      <c r="AU141" s="19" t="s">
        <v>80</v>
      </c>
    </row>
    <row r="142" spans="1:65" s="2" customFormat="1" ht="11.25">
      <c r="A142" s="36"/>
      <c r="B142" s="37"/>
      <c r="C142" s="38"/>
      <c r="D142" s="198" t="s">
        <v>191</v>
      </c>
      <c r="E142" s="38"/>
      <c r="F142" s="199" t="s">
        <v>233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191</v>
      </c>
      <c r="AU142" s="19" t="s">
        <v>80</v>
      </c>
    </row>
    <row r="143" spans="1:65" s="13" customFormat="1" ht="11.25">
      <c r="B143" s="200"/>
      <c r="C143" s="201"/>
      <c r="D143" s="193" t="s">
        <v>193</v>
      </c>
      <c r="E143" s="202" t="s">
        <v>19</v>
      </c>
      <c r="F143" s="203" t="s">
        <v>201</v>
      </c>
      <c r="G143" s="201"/>
      <c r="H143" s="202" t="s">
        <v>19</v>
      </c>
      <c r="I143" s="204"/>
      <c r="J143" s="201"/>
      <c r="K143" s="201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193</v>
      </c>
      <c r="AU143" s="209" t="s">
        <v>80</v>
      </c>
      <c r="AV143" s="13" t="s">
        <v>78</v>
      </c>
      <c r="AW143" s="13" t="s">
        <v>33</v>
      </c>
      <c r="AX143" s="13" t="s">
        <v>71</v>
      </c>
      <c r="AY143" s="209" t="s">
        <v>180</v>
      </c>
    </row>
    <row r="144" spans="1:65" s="13" customFormat="1" ht="11.25">
      <c r="B144" s="200"/>
      <c r="C144" s="201"/>
      <c r="D144" s="193" t="s">
        <v>193</v>
      </c>
      <c r="E144" s="202" t="s">
        <v>19</v>
      </c>
      <c r="F144" s="203" t="s">
        <v>234</v>
      </c>
      <c r="G144" s="201"/>
      <c r="H144" s="202" t="s">
        <v>19</v>
      </c>
      <c r="I144" s="204"/>
      <c r="J144" s="201"/>
      <c r="K144" s="201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193</v>
      </c>
      <c r="AU144" s="209" t="s">
        <v>80</v>
      </c>
      <c r="AV144" s="13" t="s">
        <v>78</v>
      </c>
      <c r="AW144" s="13" t="s">
        <v>33</v>
      </c>
      <c r="AX144" s="13" t="s">
        <v>71</v>
      </c>
      <c r="AY144" s="209" t="s">
        <v>180</v>
      </c>
    </row>
    <row r="145" spans="1:65" s="14" customFormat="1" ht="22.5">
      <c r="B145" s="210"/>
      <c r="C145" s="211"/>
      <c r="D145" s="193" t="s">
        <v>193</v>
      </c>
      <c r="E145" s="212" t="s">
        <v>19</v>
      </c>
      <c r="F145" s="213" t="s">
        <v>235</v>
      </c>
      <c r="G145" s="211"/>
      <c r="H145" s="214">
        <v>49.734999999999999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193</v>
      </c>
      <c r="AU145" s="220" t="s">
        <v>80</v>
      </c>
      <c r="AV145" s="14" t="s">
        <v>80</v>
      </c>
      <c r="AW145" s="14" t="s">
        <v>33</v>
      </c>
      <c r="AX145" s="14" t="s">
        <v>71</v>
      </c>
      <c r="AY145" s="220" t="s">
        <v>180</v>
      </c>
    </row>
    <row r="146" spans="1:65" s="14" customFormat="1" ht="22.5">
      <c r="B146" s="210"/>
      <c r="C146" s="211"/>
      <c r="D146" s="193" t="s">
        <v>193</v>
      </c>
      <c r="E146" s="212" t="s">
        <v>19</v>
      </c>
      <c r="F146" s="213" t="s">
        <v>236</v>
      </c>
      <c r="G146" s="211"/>
      <c r="H146" s="214">
        <v>33.225999999999999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193</v>
      </c>
      <c r="AU146" s="220" t="s">
        <v>80</v>
      </c>
      <c r="AV146" s="14" t="s">
        <v>80</v>
      </c>
      <c r="AW146" s="14" t="s">
        <v>33</v>
      </c>
      <c r="AX146" s="14" t="s">
        <v>71</v>
      </c>
      <c r="AY146" s="220" t="s">
        <v>180</v>
      </c>
    </row>
    <row r="147" spans="1:65" s="14" customFormat="1" ht="11.25">
      <c r="B147" s="210"/>
      <c r="C147" s="211"/>
      <c r="D147" s="193" t="s">
        <v>193</v>
      </c>
      <c r="E147" s="212" t="s">
        <v>19</v>
      </c>
      <c r="F147" s="213" t="s">
        <v>237</v>
      </c>
      <c r="G147" s="211"/>
      <c r="H147" s="214">
        <v>12.968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193</v>
      </c>
      <c r="AU147" s="220" t="s">
        <v>80</v>
      </c>
      <c r="AV147" s="14" t="s">
        <v>80</v>
      </c>
      <c r="AW147" s="14" t="s">
        <v>33</v>
      </c>
      <c r="AX147" s="14" t="s">
        <v>71</v>
      </c>
      <c r="AY147" s="220" t="s">
        <v>180</v>
      </c>
    </row>
    <row r="148" spans="1:65" s="15" customFormat="1" ht="11.25">
      <c r="B148" s="221"/>
      <c r="C148" s="222"/>
      <c r="D148" s="193" t="s">
        <v>193</v>
      </c>
      <c r="E148" s="223" t="s">
        <v>19</v>
      </c>
      <c r="F148" s="224" t="s">
        <v>238</v>
      </c>
      <c r="G148" s="222"/>
      <c r="H148" s="225">
        <v>95.929000000000002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193</v>
      </c>
      <c r="AU148" s="231" t="s">
        <v>80</v>
      </c>
      <c r="AV148" s="15" t="s">
        <v>187</v>
      </c>
      <c r="AW148" s="15" t="s">
        <v>33</v>
      </c>
      <c r="AX148" s="15" t="s">
        <v>78</v>
      </c>
      <c r="AY148" s="231" t="s">
        <v>180</v>
      </c>
    </row>
    <row r="149" spans="1:65" s="2" customFormat="1" ht="24.2" customHeight="1">
      <c r="A149" s="36"/>
      <c r="B149" s="37"/>
      <c r="C149" s="180" t="s">
        <v>239</v>
      </c>
      <c r="D149" s="180" t="s">
        <v>182</v>
      </c>
      <c r="E149" s="181" t="s">
        <v>240</v>
      </c>
      <c r="F149" s="182" t="s">
        <v>241</v>
      </c>
      <c r="G149" s="183" t="s">
        <v>230</v>
      </c>
      <c r="H149" s="184">
        <v>32.993000000000002</v>
      </c>
      <c r="I149" s="185"/>
      <c r="J149" s="186">
        <f>ROUND(I149*H149,2)</f>
        <v>0</v>
      </c>
      <c r="K149" s="182" t="s">
        <v>186</v>
      </c>
      <c r="L149" s="41"/>
      <c r="M149" s="187" t="s">
        <v>19</v>
      </c>
      <c r="N149" s="188" t="s">
        <v>42</v>
      </c>
      <c r="O149" s="66"/>
      <c r="P149" s="189">
        <f>O149*H149</f>
        <v>0</v>
      </c>
      <c r="Q149" s="189">
        <v>7.571E-2</v>
      </c>
      <c r="R149" s="189">
        <f>Q149*H149</f>
        <v>2.4979000300000003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187</v>
      </c>
      <c r="AT149" s="191" t="s">
        <v>182</v>
      </c>
      <c r="AU149" s="191" t="s">
        <v>80</v>
      </c>
      <c r="AY149" s="19" t="s">
        <v>180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78</v>
      </c>
      <c r="BK149" s="192">
        <f>ROUND(I149*H149,2)</f>
        <v>0</v>
      </c>
      <c r="BL149" s="19" t="s">
        <v>187</v>
      </c>
      <c r="BM149" s="191" t="s">
        <v>242</v>
      </c>
    </row>
    <row r="150" spans="1:65" s="2" customFormat="1" ht="19.5">
      <c r="A150" s="36"/>
      <c r="B150" s="37"/>
      <c r="C150" s="38"/>
      <c r="D150" s="193" t="s">
        <v>189</v>
      </c>
      <c r="E150" s="38"/>
      <c r="F150" s="194" t="s">
        <v>243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189</v>
      </c>
      <c r="AU150" s="19" t="s">
        <v>80</v>
      </c>
    </row>
    <row r="151" spans="1:65" s="2" customFormat="1" ht="11.25">
      <c r="A151" s="36"/>
      <c r="B151" s="37"/>
      <c r="C151" s="38"/>
      <c r="D151" s="198" t="s">
        <v>191</v>
      </c>
      <c r="E151" s="38"/>
      <c r="F151" s="199" t="s">
        <v>244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191</v>
      </c>
      <c r="AU151" s="19" t="s">
        <v>80</v>
      </c>
    </row>
    <row r="152" spans="1:65" s="13" customFormat="1" ht="11.25">
      <c r="B152" s="200"/>
      <c r="C152" s="201"/>
      <c r="D152" s="193" t="s">
        <v>193</v>
      </c>
      <c r="E152" s="202" t="s">
        <v>19</v>
      </c>
      <c r="F152" s="203" t="s">
        <v>201</v>
      </c>
      <c r="G152" s="201"/>
      <c r="H152" s="202" t="s">
        <v>19</v>
      </c>
      <c r="I152" s="204"/>
      <c r="J152" s="201"/>
      <c r="K152" s="201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193</v>
      </c>
      <c r="AU152" s="209" t="s">
        <v>80</v>
      </c>
      <c r="AV152" s="13" t="s">
        <v>78</v>
      </c>
      <c r="AW152" s="13" t="s">
        <v>33</v>
      </c>
      <c r="AX152" s="13" t="s">
        <v>71</v>
      </c>
      <c r="AY152" s="209" t="s">
        <v>180</v>
      </c>
    </row>
    <row r="153" spans="1:65" s="13" customFormat="1" ht="11.25">
      <c r="B153" s="200"/>
      <c r="C153" s="201"/>
      <c r="D153" s="193" t="s">
        <v>193</v>
      </c>
      <c r="E153" s="202" t="s">
        <v>19</v>
      </c>
      <c r="F153" s="203" t="s">
        <v>234</v>
      </c>
      <c r="G153" s="201"/>
      <c r="H153" s="202" t="s">
        <v>19</v>
      </c>
      <c r="I153" s="204"/>
      <c r="J153" s="201"/>
      <c r="K153" s="201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193</v>
      </c>
      <c r="AU153" s="209" t="s">
        <v>80</v>
      </c>
      <c r="AV153" s="13" t="s">
        <v>78</v>
      </c>
      <c r="AW153" s="13" t="s">
        <v>33</v>
      </c>
      <c r="AX153" s="13" t="s">
        <v>71</v>
      </c>
      <c r="AY153" s="209" t="s">
        <v>180</v>
      </c>
    </row>
    <row r="154" spans="1:65" s="14" customFormat="1" ht="11.25">
      <c r="B154" s="210"/>
      <c r="C154" s="211"/>
      <c r="D154" s="193" t="s">
        <v>193</v>
      </c>
      <c r="E154" s="212" t="s">
        <v>19</v>
      </c>
      <c r="F154" s="213" t="s">
        <v>245</v>
      </c>
      <c r="G154" s="211"/>
      <c r="H154" s="214">
        <v>32.993000000000002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193</v>
      </c>
      <c r="AU154" s="220" t="s">
        <v>80</v>
      </c>
      <c r="AV154" s="14" t="s">
        <v>80</v>
      </c>
      <c r="AW154" s="14" t="s">
        <v>33</v>
      </c>
      <c r="AX154" s="14" t="s">
        <v>78</v>
      </c>
      <c r="AY154" s="220" t="s">
        <v>180</v>
      </c>
    </row>
    <row r="155" spans="1:65" s="2" customFormat="1" ht="24.2" customHeight="1">
      <c r="A155" s="36"/>
      <c r="B155" s="37"/>
      <c r="C155" s="180" t="s">
        <v>246</v>
      </c>
      <c r="D155" s="180" t="s">
        <v>182</v>
      </c>
      <c r="E155" s="181" t="s">
        <v>247</v>
      </c>
      <c r="F155" s="182" t="s">
        <v>248</v>
      </c>
      <c r="G155" s="183" t="s">
        <v>249</v>
      </c>
      <c r="H155" s="184">
        <v>93.6</v>
      </c>
      <c r="I155" s="185"/>
      <c r="J155" s="186">
        <f>ROUND(I155*H155,2)</f>
        <v>0</v>
      </c>
      <c r="K155" s="182" t="s">
        <v>186</v>
      </c>
      <c r="L155" s="41"/>
      <c r="M155" s="187" t="s">
        <v>19</v>
      </c>
      <c r="N155" s="188" t="s">
        <v>42</v>
      </c>
      <c r="O155" s="66"/>
      <c r="P155" s="189">
        <f>O155*H155</f>
        <v>0</v>
      </c>
      <c r="Q155" s="189">
        <v>1.2999999999999999E-4</v>
      </c>
      <c r="R155" s="189">
        <f>Q155*H155</f>
        <v>1.2167999999999998E-2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187</v>
      </c>
      <c r="AT155" s="191" t="s">
        <v>182</v>
      </c>
      <c r="AU155" s="191" t="s">
        <v>80</v>
      </c>
      <c r="AY155" s="19" t="s">
        <v>180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78</v>
      </c>
      <c r="BK155" s="192">
        <f>ROUND(I155*H155,2)</f>
        <v>0</v>
      </c>
      <c r="BL155" s="19" t="s">
        <v>187</v>
      </c>
      <c r="BM155" s="191" t="s">
        <v>250</v>
      </c>
    </row>
    <row r="156" spans="1:65" s="2" customFormat="1" ht="11.25">
      <c r="A156" s="36"/>
      <c r="B156" s="37"/>
      <c r="C156" s="38"/>
      <c r="D156" s="193" t="s">
        <v>189</v>
      </c>
      <c r="E156" s="38"/>
      <c r="F156" s="194" t="s">
        <v>251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189</v>
      </c>
      <c r="AU156" s="19" t="s">
        <v>80</v>
      </c>
    </row>
    <row r="157" spans="1:65" s="2" customFormat="1" ht="11.25">
      <c r="A157" s="36"/>
      <c r="B157" s="37"/>
      <c r="C157" s="38"/>
      <c r="D157" s="198" t="s">
        <v>191</v>
      </c>
      <c r="E157" s="38"/>
      <c r="F157" s="199" t="s">
        <v>252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191</v>
      </c>
      <c r="AU157" s="19" t="s">
        <v>80</v>
      </c>
    </row>
    <row r="158" spans="1:65" s="13" customFormat="1" ht="11.25">
      <c r="B158" s="200"/>
      <c r="C158" s="201"/>
      <c r="D158" s="193" t="s">
        <v>193</v>
      </c>
      <c r="E158" s="202" t="s">
        <v>19</v>
      </c>
      <c r="F158" s="203" t="s">
        <v>201</v>
      </c>
      <c r="G158" s="201"/>
      <c r="H158" s="202" t="s">
        <v>19</v>
      </c>
      <c r="I158" s="204"/>
      <c r="J158" s="201"/>
      <c r="K158" s="201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193</v>
      </c>
      <c r="AU158" s="209" t="s">
        <v>80</v>
      </c>
      <c r="AV158" s="13" t="s">
        <v>78</v>
      </c>
      <c r="AW158" s="13" t="s">
        <v>33</v>
      </c>
      <c r="AX158" s="13" t="s">
        <v>71</v>
      </c>
      <c r="AY158" s="209" t="s">
        <v>180</v>
      </c>
    </row>
    <row r="159" spans="1:65" s="14" customFormat="1" ht="11.25">
      <c r="B159" s="210"/>
      <c r="C159" s="211"/>
      <c r="D159" s="193" t="s">
        <v>193</v>
      </c>
      <c r="E159" s="212" t="s">
        <v>19</v>
      </c>
      <c r="F159" s="213" t="s">
        <v>253</v>
      </c>
      <c r="G159" s="211"/>
      <c r="H159" s="214">
        <v>93.6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193</v>
      </c>
      <c r="AU159" s="220" t="s">
        <v>80</v>
      </c>
      <c r="AV159" s="14" t="s">
        <v>80</v>
      </c>
      <c r="AW159" s="14" t="s">
        <v>33</v>
      </c>
      <c r="AX159" s="14" t="s">
        <v>78</v>
      </c>
      <c r="AY159" s="220" t="s">
        <v>180</v>
      </c>
    </row>
    <row r="160" spans="1:65" s="2" customFormat="1" ht="24.2" customHeight="1">
      <c r="A160" s="36"/>
      <c r="B160" s="37"/>
      <c r="C160" s="180" t="s">
        <v>254</v>
      </c>
      <c r="D160" s="180" t="s">
        <v>182</v>
      </c>
      <c r="E160" s="181" t="s">
        <v>255</v>
      </c>
      <c r="F160" s="182" t="s">
        <v>256</v>
      </c>
      <c r="G160" s="183" t="s">
        <v>230</v>
      </c>
      <c r="H160" s="184">
        <v>20.82</v>
      </c>
      <c r="I160" s="185"/>
      <c r="J160" s="186">
        <f>ROUND(I160*H160,2)</f>
        <v>0</v>
      </c>
      <c r="K160" s="182" t="s">
        <v>186</v>
      </c>
      <c r="L160" s="41"/>
      <c r="M160" s="187" t="s">
        <v>19</v>
      </c>
      <c r="N160" s="188" t="s">
        <v>42</v>
      </c>
      <c r="O160" s="66"/>
      <c r="P160" s="189">
        <f>O160*H160</f>
        <v>0</v>
      </c>
      <c r="Q160" s="189">
        <v>0.17818000000000001</v>
      </c>
      <c r="R160" s="189">
        <f>Q160*H160</f>
        <v>3.7097076000000002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187</v>
      </c>
      <c r="AT160" s="191" t="s">
        <v>182</v>
      </c>
      <c r="AU160" s="191" t="s">
        <v>80</v>
      </c>
      <c r="AY160" s="19" t="s">
        <v>180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78</v>
      </c>
      <c r="BK160" s="192">
        <f>ROUND(I160*H160,2)</f>
        <v>0</v>
      </c>
      <c r="BL160" s="19" t="s">
        <v>187</v>
      </c>
      <c r="BM160" s="191" t="s">
        <v>257</v>
      </c>
    </row>
    <row r="161" spans="1:65" s="2" customFormat="1" ht="19.5">
      <c r="A161" s="36"/>
      <c r="B161" s="37"/>
      <c r="C161" s="38"/>
      <c r="D161" s="193" t="s">
        <v>189</v>
      </c>
      <c r="E161" s="38"/>
      <c r="F161" s="194" t="s">
        <v>258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189</v>
      </c>
      <c r="AU161" s="19" t="s">
        <v>80</v>
      </c>
    </row>
    <row r="162" spans="1:65" s="2" customFormat="1" ht="11.25">
      <c r="A162" s="36"/>
      <c r="B162" s="37"/>
      <c r="C162" s="38"/>
      <c r="D162" s="198" t="s">
        <v>191</v>
      </c>
      <c r="E162" s="38"/>
      <c r="F162" s="199" t="s">
        <v>259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191</v>
      </c>
      <c r="AU162" s="19" t="s">
        <v>80</v>
      </c>
    </row>
    <row r="163" spans="1:65" s="13" customFormat="1" ht="11.25">
      <c r="B163" s="200"/>
      <c r="C163" s="201"/>
      <c r="D163" s="193" t="s">
        <v>193</v>
      </c>
      <c r="E163" s="202" t="s">
        <v>19</v>
      </c>
      <c r="F163" s="203" t="s">
        <v>194</v>
      </c>
      <c r="G163" s="201"/>
      <c r="H163" s="202" t="s">
        <v>19</v>
      </c>
      <c r="I163" s="204"/>
      <c r="J163" s="201"/>
      <c r="K163" s="201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193</v>
      </c>
      <c r="AU163" s="209" t="s">
        <v>80</v>
      </c>
      <c r="AV163" s="13" t="s">
        <v>78</v>
      </c>
      <c r="AW163" s="13" t="s">
        <v>33</v>
      </c>
      <c r="AX163" s="13" t="s">
        <v>71</v>
      </c>
      <c r="AY163" s="209" t="s">
        <v>180</v>
      </c>
    </row>
    <row r="164" spans="1:65" s="14" customFormat="1" ht="11.25">
      <c r="B164" s="210"/>
      <c r="C164" s="211"/>
      <c r="D164" s="193" t="s">
        <v>193</v>
      </c>
      <c r="E164" s="212" t="s">
        <v>19</v>
      </c>
      <c r="F164" s="213" t="s">
        <v>260</v>
      </c>
      <c r="G164" s="211"/>
      <c r="H164" s="214">
        <v>20.82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193</v>
      </c>
      <c r="AU164" s="220" t="s">
        <v>80</v>
      </c>
      <c r="AV164" s="14" t="s">
        <v>80</v>
      </c>
      <c r="AW164" s="14" t="s">
        <v>33</v>
      </c>
      <c r="AX164" s="14" t="s">
        <v>78</v>
      </c>
      <c r="AY164" s="220" t="s">
        <v>180</v>
      </c>
    </row>
    <row r="165" spans="1:65" s="2" customFormat="1" ht="16.5" customHeight="1">
      <c r="A165" s="36"/>
      <c r="B165" s="37"/>
      <c r="C165" s="180" t="s">
        <v>261</v>
      </c>
      <c r="D165" s="180" t="s">
        <v>182</v>
      </c>
      <c r="E165" s="181" t="s">
        <v>262</v>
      </c>
      <c r="F165" s="182" t="s">
        <v>263</v>
      </c>
      <c r="G165" s="183" t="s">
        <v>230</v>
      </c>
      <c r="H165" s="184">
        <v>36.719000000000001</v>
      </c>
      <c r="I165" s="185"/>
      <c r="J165" s="186">
        <f>ROUND(I165*H165,2)</f>
        <v>0</v>
      </c>
      <c r="K165" s="182" t="s">
        <v>186</v>
      </c>
      <c r="L165" s="41"/>
      <c r="M165" s="187" t="s">
        <v>19</v>
      </c>
      <c r="N165" s="188" t="s">
        <v>42</v>
      </c>
      <c r="O165" s="66"/>
      <c r="P165" s="189">
        <f>O165*H165</f>
        <v>0</v>
      </c>
      <c r="Q165" s="189">
        <v>7.9909999999999995E-2</v>
      </c>
      <c r="R165" s="189">
        <f>Q165*H165</f>
        <v>2.93421529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187</v>
      </c>
      <c r="AT165" s="191" t="s">
        <v>182</v>
      </c>
      <c r="AU165" s="191" t="s">
        <v>80</v>
      </c>
      <c r="AY165" s="19" t="s">
        <v>180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78</v>
      </c>
      <c r="BK165" s="192">
        <f>ROUND(I165*H165,2)</f>
        <v>0</v>
      </c>
      <c r="BL165" s="19" t="s">
        <v>187</v>
      </c>
      <c r="BM165" s="191" t="s">
        <v>264</v>
      </c>
    </row>
    <row r="166" spans="1:65" s="2" customFormat="1" ht="19.5">
      <c r="A166" s="36"/>
      <c r="B166" s="37"/>
      <c r="C166" s="38"/>
      <c r="D166" s="193" t="s">
        <v>189</v>
      </c>
      <c r="E166" s="38"/>
      <c r="F166" s="194" t="s">
        <v>265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189</v>
      </c>
      <c r="AU166" s="19" t="s">
        <v>80</v>
      </c>
    </row>
    <row r="167" spans="1:65" s="2" customFormat="1" ht="11.25">
      <c r="A167" s="36"/>
      <c r="B167" s="37"/>
      <c r="C167" s="38"/>
      <c r="D167" s="198" t="s">
        <v>191</v>
      </c>
      <c r="E167" s="38"/>
      <c r="F167" s="199" t="s">
        <v>266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191</v>
      </c>
      <c r="AU167" s="19" t="s">
        <v>80</v>
      </c>
    </row>
    <row r="168" spans="1:65" s="13" customFormat="1" ht="11.25">
      <c r="B168" s="200"/>
      <c r="C168" s="201"/>
      <c r="D168" s="193" t="s">
        <v>193</v>
      </c>
      <c r="E168" s="202" t="s">
        <v>19</v>
      </c>
      <c r="F168" s="203" t="s">
        <v>201</v>
      </c>
      <c r="G168" s="201"/>
      <c r="H168" s="202" t="s">
        <v>19</v>
      </c>
      <c r="I168" s="204"/>
      <c r="J168" s="201"/>
      <c r="K168" s="201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193</v>
      </c>
      <c r="AU168" s="209" t="s">
        <v>80</v>
      </c>
      <c r="AV168" s="13" t="s">
        <v>78</v>
      </c>
      <c r="AW168" s="13" t="s">
        <v>33</v>
      </c>
      <c r="AX168" s="13" t="s">
        <v>71</v>
      </c>
      <c r="AY168" s="209" t="s">
        <v>180</v>
      </c>
    </row>
    <row r="169" spans="1:65" s="13" customFormat="1" ht="11.25">
      <c r="B169" s="200"/>
      <c r="C169" s="201"/>
      <c r="D169" s="193" t="s">
        <v>193</v>
      </c>
      <c r="E169" s="202" t="s">
        <v>19</v>
      </c>
      <c r="F169" s="203" t="s">
        <v>234</v>
      </c>
      <c r="G169" s="201"/>
      <c r="H169" s="202" t="s">
        <v>19</v>
      </c>
      <c r="I169" s="204"/>
      <c r="J169" s="201"/>
      <c r="K169" s="201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193</v>
      </c>
      <c r="AU169" s="209" t="s">
        <v>80</v>
      </c>
      <c r="AV169" s="13" t="s">
        <v>78</v>
      </c>
      <c r="AW169" s="13" t="s">
        <v>33</v>
      </c>
      <c r="AX169" s="13" t="s">
        <v>71</v>
      </c>
      <c r="AY169" s="209" t="s">
        <v>180</v>
      </c>
    </row>
    <row r="170" spans="1:65" s="14" customFormat="1" ht="11.25">
      <c r="B170" s="210"/>
      <c r="C170" s="211"/>
      <c r="D170" s="193" t="s">
        <v>193</v>
      </c>
      <c r="E170" s="212" t="s">
        <v>19</v>
      </c>
      <c r="F170" s="213" t="s">
        <v>267</v>
      </c>
      <c r="G170" s="211"/>
      <c r="H170" s="214">
        <v>36.719000000000001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193</v>
      </c>
      <c r="AU170" s="220" t="s">
        <v>80</v>
      </c>
      <c r="AV170" s="14" t="s">
        <v>80</v>
      </c>
      <c r="AW170" s="14" t="s">
        <v>33</v>
      </c>
      <c r="AX170" s="14" t="s">
        <v>78</v>
      </c>
      <c r="AY170" s="220" t="s">
        <v>180</v>
      </c>
    </row>
    <row r="171" spans="1:65" s="12" customFormat="1" ht="22.9" customHeight="1">
      <c r="B171" s="164"/>
      <c r="C171" s="165"/>
      <c r="D171" s="166" t="s">
        <v>70</v>
      </c>
      <c r="E171" s="178" t="s">
        <v>187</v>
      </c>
      <c r="F171" s="178" t="s">
        <v>268</v>
      </c>
      <c r="G171" s="165"/>
      <c r="H171" s="165"/>
      <c r="I171" s="168"/>
      <c r="J171" s="179">
        <f>BK171</f>
        <v>0</v>
      </c>
      <c r="K171" s="165"/>
      <c r="L171" s="170"/>
      <c r="M171" s="171"/>
      <c r="N171" s="172"/>
      <c r="O171" s="172"/>
      <c r="P171" s="173">
        <f>SUM(P172:P177)</f>
        <v>0</v>
      </c>
      <c r="Q171" s="172"/>
      <c r="R171" s="173">
        <f>SUM(R172:R177)</f>
        <v>3.5141400000000003E-2</v>
      </c>
      <c r="S171" s="172"/>
      <c r="T171" s="174">
        <f>SUM(T172:T177)</f>
        <v>0</v>
      </c>
      <c r="AR171" s="175" t="s">
        <v>78</v>
      </c>
      <c r="AT171" s="176" t="s">
        <v>70</v>
      </c>
      <c r="AU171" s="176" t="s">
        <v>78</v>
      </c>
      <c r="AY171" s="175" t="s">
        <v>180</v>
      </c>
      <c r="BK171" s="177">
        <f>SUM(BK172:BK177)</f>
        <v>0</v>
      </c>
    </row>
    <row r="172" spans="1:65" s="2" customFormat="1" ht="16.5" customHeight="1">
      <c r="A172" s="36"/>
      <c r="B172" s="37"/>
      <c r="C172" s="180" t="s">
        <v>269</v>
      </c>
      <c r="D172" s="180" t="s">
        <v>182</v>
      </c>
      <c r="E172" s="181" t="s">
        <v>270</v>
      </c>
      <c r="F172" s="182" t="s">
        <v>271</v>
      </c>
      <c r="G172" s="183" t="s">
        <v>185</v>
      </c>
      <c r="H172" s="184">
        <v>1.4999999999999999E-2</v>
      </c>
      <c r="I172" s="185"/>
      <c r="J172" s="186">
        <f>ROUND(I172*H172,2)</f>
        <v>0</v>
      </c>
      <c r="K172" s="182" t="s">
        <v>186</v>
      </c>
      <c r="L172" s="41"/>
      <c r="M172" s="187" t="s">
        <v>19</v>
      </c>
      <c r="N172" s="188" t="s">
        <v>42</v>
      </c>
      <c r="O172" s="66"/>
      <c r="P172" s="189">
        <f>O172*H172</f>
        <v>0</v>
      </c>
      <c r="Q172" s="189">
        <v>2.3427600000000002</v>
      </c>
      <c r="R172" s="189">
        <f>Q172*H172</f>
        <v>3.5141400000000003E-2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187</v>
      </c>
      <c r="AT172" s="191" t="s">
        <v>182</v>
      </c>
      <c r="AU172" s="191" t="s">
        <v>80</v>
      </c>
      <c r="AY172" s="19" t="s">
        <v>180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78</v>
      </c>
      <c r="BK172" s="192">
        <f>ROUND(I172*H172,2)</f>
        <v>0</v>
      </c>
      <c r="BL172" s="19" t="s">
        <v>187</v>
      </c>
      <c r="BM172" s="191" t="s">
        <v>272</v>
      </c>
    </row>
    <row r="173" spans="1:65" s="2" customFormat="1" ht="29.25">
      <c r="A173" s="36"/>
      <c r="B173" s="37"/>
      <c r="C173" s="38"/>
      <c r="D173" s="193" t="s">
        <v>189</v>
      </c>
      <c r="E173" s="38"/>
      <c r="F173" s="194" t="s">
        <v>273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189</v>
      </c>
      <c r="AU173" s="19" t="s">
        <v>80</v>
      </c>
    </row>
    <row r="174" spans="1:65" s="2" customFormat="1" ht="11.25">
      <c r="A174" s="36"/>
      <c r="B174" s="37"/>
      <c r="C174" s="38"/>
      <c r="D174" s="198" t="s">
        <v>191</v>
      </c>
      <c r="E174" s="38"/>
      <c r="F174" s="199" t="s">
        <v>274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191</v>
      </c>
      <c r="AU174" s="19" t="s">
        <v>80</v>
      </c>
    </row>
    <row r="175" spans="1:65" s="13" customFormat="1" ht="11.25">
      <c r="B175" s="200"/>
      <c r="C175" s="201"/>
      <c r="D175" s="193" t="s">
        <v>193</v>
      </c>
      <c r="E175" s="202" t="s">
        <v>19</v>
      </c>
      <c r="F175" s="203" t="s">
        <v>275</v>
      </c>
      <c r="G175" s="201"/>
      <c r="H175" s="202" t="s">
        <v>19</v>
      </c>
      <c r="I175" s="204"/>
      <c r="J175" s="201"/>
      <c r="K175" s="201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193</v>
      </c>
      <c r="AU175" s="209" t="s">
        <v>80</v>
      </c>
      <c r="AV175" s="13" t="s">
        <v>78</v>
      </c>
      <c r="AW175" s="13" t="s">
        <v>33</v>
      </c>
      <c r="AX175" s="13" t="s">
        <v>71</v>
      </c>
      <c r="AY175" s="209" t="s">
        <v>180</v>
      </c>
    </row>
    <row r="176" spans="1:65" s="14" customFormat="1" ht="11.25">
      <c r="B176" s="210"/>
      <c r="C176" s="211"/>
      <c r="D176" s="193" t="s">
        <v>193</v>
      </c>
      <c r="E176" s="212" t="s">
        <v>19</v>
      </c>
      <c r="F176" s="213" t="s">
        <v>276</v>
      </c>
      <c r="G176" s="211"/>
      <c r="H176" s="214">
        <v>1.4999999999999999E-2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193</v>
      </c>
      <c r="AU176" s="220" t="s">
        <v>80</v>
      </c>
      <c r="AV176" s="14" t="s">
        <v>80</v>
      </c>
      <c r="AW176" s="14" t="s">
        <v>33</v>
      </c>
      <c r="AX176" s="14" t="s">
        <v>71</v>
      </c>
      <c r="AY176" s="220" t="s">
        <v>180</v>
      </c>
    </row>
    <row r="177" spans="1:65" s="15" customFormat="1" ht="11.25">
      <c r="B177" s="221"/>
      <c r="C177" s="222"/>
      <c r="D177" s="193" t="s">
        <v>193</v>
      </c>
      <c r="E177" s="223" t="s">
        <v>19</v>
      </c>
      <c r="F177" s="224" t="s">
        <v>238</v>
      </c>
      <c r="G177" s="222"/>
      <c r="H177" s="225">
        <v>1.4999999999999999E-2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193</v>
      </c>
      <c r="AU177" s="231" t="s">
        <v>80</v>
      </c>
      <c r="AV177" s="15" t="s">
        <v>187</v>
      </c>
      <c r="AW177" s="15" t="s">
        <v>33</v>
      </c>
      <c r="AX177" s="15" t="s">
        <v>78</v>
      </c>
      <c r="AY177" s="231" t="s">
        <v>180</v>
      </c>
    </row>
    <row r="178" spans="1:65" s="12" customFormat="1" ht="22.9" customHeight="1">
      <c r="B178" s="164"/>
      <c r="C178" s="165"/>
      <c r="D178" s="166" t="s">
        <v>70</v>
      </c>
      <c r="E178" s="178" t="s">
        <v>227</v>
      </c>
      <c r="F178" s="178" t="s">
        <v>277</v>
      </c>
      <c r="G178" s="165"/>
      <c r="H178" s="165"/>
      <c r="I178" s="168"/>
      <c r="J178" s="179">
        <f>BK178</f>
        <v>0</v>
      </c>
      <c r="K178" s="165"/>
      <c r="L178" s="170"/>
      <c r="M178" s="171"/>
      <c r="N178" s="172"/>
      <c r="O178" s="172"/>
      <c r="P178" s="173">
        <f>P179+SUM(P180:P185)</f>
        <v>0</v>
      </c>
      <c r="Q178" s="172"/>
      <c r="R178" s="173">
        <f>R179+SUM(R180:R185)</f>
        <v>1.0026003400000001</v>
      </c>
      <c r="S178" s="172"/>
      <c r="T178" s="174">
        <f>T179+SUM(T180:T185)</f>
        <v>0</v>
      </c>
      <c r="AR178" s="175" t="s">
        <v>78</v>
      </c>
      <c r="AT178" s="176" t="s">
        <v>70</v>
      </c>
      <c r="AU178" s="176" t="s">
        <v>78</v>
      </c>
      <c r="AY178" s="175" t="s">
        <v>180</v>
      </c>
      <c r="BK178" s="177">
        <f>BK179+SUM(BK180:BK185)</f>
        <v>0</v>
      </c>
    </row>
    <row r="179" spans="1:65" s="2" customFormat="1" ht="24.2" customHeight="1">
      <c r="A179" s="36"/>
      <c r="B179" s="37"/>
      <c r="C179" s="180" t="s">
        <v>278</v>
      </c>
      <c r="D179" s="180" t="s">
        <v>182</v>
      </c>
      <c r="E179" s="181" t="s">
        <v>279</v>
      </c>
      <c r="F179" s="182" t="s">
        <v>280</v>
      </c>
      <c r="G179" s="183" t="s">
        <v>185</v>
      </c>
      <c r="H179" s="184">
        <v>0.10100000000000001</v>
      </c>
      <c r="I179" s="185"/>
      <c r="J179" s="186">
        <f>ROUND(I179*H179,2)</f>
        <v>0</v>
      </c>
      <c r="K179" s="182" t="s">
        <v>186</v>
      </c>
      <c r="L179" s="41"/>
      <c r="M179" s="187" t="s">
        <v>19</v>
      </c>
      <c r="N179" s="188" t="s">
        <v>42</v>
      </c>
      <c r="O179" s="66"/>
      <c r="P179" s="189">
        <f>O179*H179</f>
        <v>0</v>
      </c>
      <c r="Q179" s="189">
        <v>2.2563399999999998</v>
      </c>
      <c r="R179" s="189">
        <f>Q179*H179</f>
        <v>0.22789034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187</v>
      </c>
      <c r="AT179" s="191" t="s">
        <v>182</v>
      </c>
      <c r="AU179" s="191" t="s">
        <v>80</v>
      </c>
      <c r="AY179" s="19" t="s">
        <v>180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78</v>
      </c>
      <c r="BK179" s="192">
        <f>ROUND(I179*H179,2)</f>
        <v>0</v>
      </c>
      <c r="BL179" s="19" t="s">
        <v>187</v>
      </c>
      <c r="BM179" s="191" t="s">
        <v>281</v>
      </c>
    </row>
    <row r="180" spans="1:65" s="2" customFormat="1" ht="19.5">
      <c r="A180" s="36"/>
      <c r="B180" s="37"/>
      <c r="C180" s="38"/>
      <c r="D180" s="193" t="s">
        <v>189</v>
      </c>
      <c r="E180" s="38"/>
      <c r="F180" s="194" t="s">
        <v>282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189</v>
      </c>
      <c r="AU180" s="19" t="s">
        <v>80</v>
      </c>
    </row>
    <row r="181" spans="1:65" s="2" customFormat="1" ht="11.25">
      <c r="A181" s="36"/>
      <c r="B181" s="37"/>
      <c r="C181" s="38"/>
      <c r="D181" s="198" t="s">
        <v>191</v>
      </c>
      <c r="E181" s="38"/>
      <c r="F181" s="199" t="s">
        <v>283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191</v>
      </c>
      <c r="AU181" s="19" t="s">
        <v>80</v>
      </c>
    </row>
    <row r="182" spans="1:65" s="13" customFormat="1" ht="11.25">
      <c r="B182" s="200"/>
      <c r="C182" s="201"/>
      <c r="D182" s="193" t="s">
        <v>193</v>
      </c>
      <c r="E182" s="202" t="s">
        <v>19</v>
      </c>
      <c r="F182" s="203" t="s">
        <v>284</v>
      </c>
      <c r="G182" s="201"/>
      <c r="H182" s="202" t="s">
        <v>19</v>
      </c>
      <c r="I182" s="204"/>
      <c r="J182" s="201"/>
      <c r="K182" s="201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193</v>
      </c>
      <c r="AU182" s="209" t="s">
        <v>80</v>
      </c>
      <c r="AV182" s="13" t="s">
        <v>78</v>
      </c>
      <c r="AW182" s="13" t="s">
        <v>33</v>
      </c>
      <c r="AX182" s="13" t="s">
        <v>71</v>
      </c>
      <c r="AY182" s="209" t="s">
        <v>180</v>
      </c>
    </row>
    <row r="183" spans="1:65" s="14" customFormat="1" ht="22.5">
      <c r="B183" s="210"/>
      <c r="C183" s="211"/>
      <c r="D183" s="193" t="s">
        <v>193</v>
      </c>
      <c r="E183" s="212" t="s">
        <v>19</v>
      </c>
      <c r="F183" s="213" t="s">
        <v>285</v>
      </c>
      <c r="G183" s="211"/>
      <c r="H183" s="214">
        <v>0.10100000000000001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193</v>
      </c>
      <c r="AU183" s="220" t="s">
        <v>80</v>
      </c>
      <c r="AV183" s="14" t="s">
        <v>80</v>
      </c>
      <c r="AW183" s="14" t="s">
        <v>33</v>
      </c>
      <c r="AX183" s="14" t="s">
        <v>78</v>
      </c>
      <c r="AY183" s="220" t="s">
        <v>180</v>
      </c>
    </row>
    <row r="184" spans="1:65" s="12" customFormat="1" ht="20.85" customHeight="1">
      <c r="B184" s="164"/>
      <c r="C184" s="165"/>
      <c r="D184" s="166" t="s">
        <v>70</v>
      </c>
      <c r="E184" s="178" t="s">
        <v>286</v>
      </c>
      <c r="F184" s="178" t="s">
        <v>287</v>
      </c>
      <c r="G184" s="165"/>
      <c r="H184" s="165"/>
      <c r="I184" s="168"/>
      <c r="J184" s="179">
        <f>BK184</f>
        <v>0</v>
      </c>
      <c r="K184" s="165"/>
      <c r="L184" s="170"/>
      <c r="M184" s="171"/>
      <c r="N184" s="172"/>
      <c r="O184" s="172"/>
      <c r="P184" s="173">
        <v>0</v>
      </c>
      <c r="Q184" s="172"/>
      <c r="R184" s="173">
        <v>0</v>
      </c>
      <c r="S184" s="172"/>
      <c r="T184" s="174">
        <v>0</v>
      </c>
      <c r="AR184" s="175" t="s">
        <v>78</v>
      </c>
      <c r="AT184" s="176" t="s">
        <v>70</v>
      </c>
      <c r="AU184" s="176" t="s">
        <v>80</v>
      </c>
      <c r="AY184" s="175" t="s">
        <v>180</v>
      </c>
      <c r="BK184" s="177">
        <v>0</v>
      </c>
    </row>
    <row r="185" spans="1:65" s="12" customFormat="1" ht="20.85" customHeight="1">
      <c r="B185" s="164"/>
      <c r="C185" s="165"/>
      <c r="D185" s="166" t="s">
        <v>70</v>
      </c>
      <c r="E185" s="178" t="s">
        <v>288</v>
      </c>
      <c r="F185" s="178" t="s">
        <v>289</v>
      </c>
      <c r="G185" s="165"/>
      <c r="H185" s="165"/>
      <c r="I185" s="168"/>
      <c r="J185" s="179">
        <f>BK185</f>
        <v>0</v>
      </c>
      <c r="K185" s="165"/>
      <c r="L185" s="170"/>
      <c r="M185" s="171"/>
      <c r="N185" s="172"/>
      <c r="O185" s="172"/>
      <c r="P185" s="173">
        <f>SUM(P186:P217)</f>
        <v>0</v>
      </c>
      <c r="Q185" s="172"/>
      <c r="R185" s="173">
        <f>SUM(R186:R217)</f>
        <v>0.77471000000000001</v>
      </c>
      <c r="S185" s="172"/>
      <c r="T185" s="174">
        <f>SUM(T186:T217)</f>
        <v>0</v>
      </c>
      <c r="AR185" s="175" t="s">
        <v>78</v>
      </c>
      <c r="AT185" s="176" t="s">
        <v>70</v>
      </c>
      <c r="AU185" s="176" t="s">
        <v>80</v>
      </c>
      <c r="AY185" s="175" t="s">
        <v>180</v>
      </c>
      <c r="BK185" s="177">
        <f>SUM(BK186:BK217)</f>
        <v>0</v>
      </c>
    </row>
    <row r="186" spans="1:65" s="2" customFormat="1" ht="24.2" customHeight="1">
      <c r="A186" s="36"/>
      <c r="B186" s="37"/>
      <c r="C186" s="180" t="s">
        <v>290</v>
      </c>
      <c r="D186" s="180" t="s">
        <v>182</v>
      </c>
      <c r="E186" s="181" t="s">
        <v>291</v>
      </c>
      <c r="F186" s="182" t="s">
        <v>292</v>
      </c>
      <c r="G186" s="183" t="s">
        <v>206</v>
      </c>
      <c r="H186" s="184">
        <v>10</v>
      </c>
      <c r="I186" s="185"/>
      <c r="J186" s="186">
        <f>ROUND(I186*H186,2)</f>
        <v>0</v>
      </c>
      <c r="K186" s="182" t="s">
        <v>186</v>
      </c>
      <c r="L186" s="41"/>
      <c r="M186" s="187" t="s">
        <v>19</v>
      </c>
      <c r="N186" s="188" t="s">
        <v>42</v>
      </c>
      <c r="O186" s="66"/>
      <c r="P186" s="189">
        <f>O186*H186</f>
        <v>0</v>
      </c>
      <c r="Q186" s="189">
        <v>1.7770000000000001E-2</v>
      </c>
      <c r="R186" s="189">
        <f>Q186*H186</f>
        <v>0.17770000000000002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187</v>
      </c>
      <c r="AT186" s="191" t="s">
        <v>182</v>
      </c>
      <c r="AU186" s="191" t="s">
        <v>91</v>
      </c>
      <c r="AY186" s="19" t="s">
        <v>180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78</v>
      </c>
      <c r="BK186" s="192">
        <f>ROUND(I186*H186,2)</f>
        <v>0</v>
      </c>
      <c r="BL186" s="19" t="s">
        <v>187</v>
      </c>
      <c r="BM186" s="191" t="s">
        <v>293</v>
      </c>
    </row>
    <row r="187" spans="1:65" s="2" customFormat="1" ht="29.25">
      <c r="A187" s="36"/>
      <c r="B187" s="37"/>
      <c r="C187" s="38"/>
      <c r="D187" s="193" t="s">
        <v>189</v>
      </c>
      <c r="E187" s="38"/>
      <c r="F187" s="194" t="s">
        <v>294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189</v>
      </c>
      <c r="AU187" s="19" t="s">
        <v>91</v>
      </c>
    </row>
    <row r="188" spans="1:65" s="2" customFormat="1" ht="11.25">
      <c r="A188" s="36"/>
      <c r="B188" s="37"/>
      <c r="C188" s="38"/>
      <c r="D188" s="198" t="s">
        <v>191</v>
      </c>
      <c r="E188" s="38"/>
      <c r="F188" s="199" t="s">
        <v>295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191</v>
      </c>
      <c r="AU188" s="19" t="s">
        <v>91</v>
      </c>
    </row>
    <row r="189" spans="1:65" s="13" customFormat="1" ht="11.25">
      <c r="B189" s="200"/>
      <c r="C189" s="201"/>
      <c r="D189" s="193" t="s">
        <v>193</v>
      </c>
      <c r="E189" s="202" t="s">
        <v>19</v>
      </c>
      <c r="F189" s="203" t="s">
        <v>296</v>
      </c>
      <c r="G189" s="201"/>
      <c r="H189" s="202" t="s">
        <v>19</v>
      </c>
      <c r="I189" s="204"/>
      <c r="J189" s="201"/>
      <c r="K189" s="201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193</v>
      </c>
      <c r="AU189" s="209" t="s">
        <v>91</v>
      </c>
      <c r="AV189" s="13" t="s">
        <v>78</v>
      </c>
      <c r="AW189" s="13" t="s">
        <v>33</v>
      </c>
      <c r="AX189" s="13" t="s">
        <v>71</v>
      </c>
      <c r="AY189" s="209" t="s">
        <v>180</v>
      </c>
    </row>
    <row r="190" spans="1:65" s="14" customFormat="1" ht="11.25">
      <c r="B190" s="210"/>
      <c r="C190" s="211"/>
      <c r="D190" s="193" t="s">
        <v>193</v>
      </c>
      <c r="E190" s="212" t="s">
        <v>19</v>
      </c>
      <c r="F190" s="213" t="s">
        <v>297</v>
      </c>
      <c r="G190" s="211"/>
      <c r="H190" s="214">
        <v>2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193</v>
      </c>
      <c r="AU190" s="220" t="s">
        <v>91</v>
      </c>
      <c r="AV190" s="14" t="s">
        <v>80</v>
      </c>
      <c r="AW190" s="14" t="s">
        <v>33</v>
      </c>
      <c r="AX190" s="14" t="s">
        <v>71</v>
      </c>
      <c r="AY190" s="220" t="s">
        <v>180</v>
      </c>
    </row>
    <row r="191" spans="1:65" s="14" customFormat="1" ht="11.25">
      <c r="B191" s="210"/>
      <c r="C191" s="211"/>
      <c r="D191" s="193" t="s">
        <v>193</v>
      </c>
      <c r="E191" s="212" t="s">
        <v>19</v>
      </c>
      <c r="F191" s="213" t="s">
        <v>298</v>
      </c>
      <c r="G191" s="211"/>
      <c r="H191" s="214">
        <v>2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193</v>
      </c>
      <c r="AU191" s="220" t="s">
        <v>91</v>
      </c>
      <c r="AV191" s="14" t="s">
        <v>80</v>
      </c>
      <c r="AW191" s="14" t="s">
        <v>33</v>
      </c>
      <c r="AX191" s="14" t="s">
        <v>71</v>
      </c>
      <c r="AY191" s="220" t="s">
        <v>180</v>
      </c>
    </row>
    <row r="192" spans="1:65" s="14" customFormat="1" ht="11.25">
      <c r="B192" s="210"/>
      <c r="C192" s="211"/>
      <c r="D192" s="193" t="s">
        <v>193</v>
      </c>
      <c r="E192" s="212" t="s">
        <v>19</v>
      </c>
      <c r="F192" s="213" t="s">
        <v>299</v>
      </c>
      <c r="G192" s="211"/>
      <c r="H192" s="214">
        <v>6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193</v>
      </c>
      <c r="AU192" s="220" t="s">
        <v>91</v>
      </c>
      <c r="AV192" s="14" t="s">
        <v>80</v>
      </c>
      <c r="AW192" s="14" t="s">
        <v>33</v>
      </c>
      <c r="AX192" s="14" t="s">
        <v>71</v>
      </c>
      <c r="AY192" s="220" t="s">
        <v>180</v>
      </c>
    </row>
    <row r="193" spans="1:65" s="15" customFormat="1" ht="11.25">
      <c r="B193" s="221"/>
      <c r="C193" s="222"/>
      <c r="D193" s="193" t="s">
        <v>193</v>
      </c>
      <c r="E193" s="223" t="s">
        <v>19</v>
      </c>
      <c r="F193" s="224" t="s">
        <v>238</v>
      </c>
      <c r="G193" s="222"/>
      <c r="H193" s="225">
        <v>10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193</v>
      </c>
      <c r="AU193" s="231" t="s">
        <v>91</v>
      </c>
      <c r="AV193" s="15" t="s">
        <v>187</v>
      </c>
      <c r="AW193" s="15" t="s">
        <v>33</v>
      </c>
      <c r="AX193" s="15" t="s">
        <v>78</v>
      </c>
      <c r="AY193" s="231" t="s">
        <v>180</v>
      </c>
    </row>
    <row r="194" spans="1:65" s="2" customFormat="1" ht="37.9" customHeight="1">
      <c r="A194" s="36"/>
      <c r="B194" s="37"/>
      <c r="C194" s="232" t="s">
        <v>300</v>
      </c>
      <c r="D194" s="232" t="s">
        <v>301</v>
      </c>
      <c r="E194" s="233" t="s">
        <v>302</v>
      </c>
      <c r="F194" s="234" t="s">
        <v>303</v>
      </c>
      <c r="G194" s="235" t="s">
        <v>206</v>
      </c>
      <c r="H194" s="236">
        <v>2</v>
      </c>
      <c r="I194" s="237"/>
      <c r="J194" s="238">
        <f>ROUND(I194*H194,2)</f>
        <v>0</v>
      </c>
      <c r="K194" s="234" t="s">
        <v>304</v>
      </c>
      <c r="L194" s="239"/>
      <c r="M194" s="240" t="s">
        <v>19</v>
      </c>
      <c r="N194" s="241" t="s">
        <v>42</v>
      </c>
      <c r="O194" s="66"/>
      <c r="P194" s="189">
        <f>O194*H194</f>
        <v>0</v>
      </c>
      <c r="Q194" s="189">
        <v>1.2489999999999999E-2</v>
      </c>
      <c r="R194" s="189">
        <f>Q194*H194</f>
        <v>2.4979999999999999E-2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246</v>
      </c>
      <c r="AT194" s="191" t="s">
        <v>301</v>
      </c>
      <c r="AU194" s="191" t="s">
        <v>91</v>
      </c>
      <c r="AY194" s="19" t="s">
        <v>180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78</v>
      </c>
      <c r="BK194" s="192">
        <f>ROUND(I194*H194,2)</f>
        <v>0</v>
      </c>
      <c r="BL194" s="19" t="s">
        <v>187</v>
      </c>
      <c r="BM194" s="191" t="s">
        <v>305</v>
      </c>
    </row>
    <row r="195" spans="1:65" s="2" customFormat="1" ht="19.5">
      <c r="A195" s="36"/>
      <c r="B195" s="37"/>
      <c r="C195" s="38"/>
      <c r="D195" s="193" t="s">
        <v>189</v>
      </c>
      <c r="E195" s="38"/>
      <c r="F195" s="194" t="s">
        <v>303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189</v>
      </c>
      <c r="AU195" s="19" t="s">
        <v>91</v>
      </c>
    </row>
    <row r="196" spans="1:65" s="13" customFormat="1" ht="11.25">
      <c r="B196" s="200"/>
      <c r="C196" s="201"/>
      <c r="D196" s="193" t="s">
        <v>193</v>
      </c>
      <c r="E196" s="202" t="s">
        <v>19</v>
      </c>
      <c r="F196" s="203" t="s">
        <v>306</v>
      </c>
      <c r="G196" s="201"/>
      <c r="H196" s="202" t="s">
        <v>19</v>
      </c>
      <c r="I196" s="204"/>
      <c r="J196" s="201"/>
      <c r="K196" s="201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193</v>
      </c>
      <c r="AU196" s="209" t="s">
        <v>91</v>
      </c>
      <c r="AV196" s="13" t="s">
        <v>78</v>
      </c>
      <c r="AW196" s="13" t="s">
        <v>33</v>
      </c>
      <c r="AX196" s="13" t="s">
        <v>71</v>
      </c>
      <c r="AY196" s="209" t="s">
        <v>180</v>
      </c>
    </row>
    <row r="197" spans="1:65" s="14" customFormat="1" ht="11.25">
      <c r="B197" s="210"/>
      <c r="C197" s="211"/>
      <c r="D197" s="193" t="s">
        <v>193</v>
      </c>
      <c r="E197" s="212" t="s">
        <v>19</v>
      </c>
      <c r="F197" s="213" t="s">
        <v>307</v>
      </c>
      <c r="G197" s="211"/>
      <c r="H197" s="214">
        <v>2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193</v>
      </c>
      <c r="AU197" s="220" t="s">
        <v>91</v>
      </c>
      <c r="AV197" s="14" t="s">
        <v>80</v>
      </c>
      <c r="AW197" s="14" t="s">
        <v>33</v>
      </c>
      <c r="AX197" s="14" t="s">
        <v>78</v>
      </c>
      <c r="AY197" s="220" t="s">
        <v>180</v>
      </c>
    </row>
    <row r="198" spans="1:65" s="2" customFormat="1" ht="24.2" customHeight="1">
      <c r="A198" s="36"/>
      <c r="B198" s="37"/>
      <c r="C198" s="232" t="s">
        <v>8</v>
      </c>
      <c r="D198" s="232" t="s">
        <v>301</v>
      </c>
      <c r="E198" s="233" t="s">
        <v>308</v>
      </c>
      <c r="F198" s="234" t="s">
        <v>309</v>
      </c>
      <c r="G198" s="235" t="s">
        <v>206</v>
      </c>
      <c r="H198" s="236">
        <v>5</v>
      </c>
      <c r="I198" s="237"/>
      <c r="J198" s="238">
        <f>ROUND(I198*H198,2)</f>
        <v>0</v>
      </c>
      <c r="K198" s="234" t="s">
        <v>186</v>
      </c>
      <c r="L198" s="239"/>
      <c r="M198" s="240" t="s">
        <v>19</v>
      </c>
      <c r="N198" s="241" t="s">
        <v>42</v>
      </c>
      <c r="O198" s="66"/>
      <c r="P198" s="189">
        <f>O198*H198</f>
        <v>0</v>
      </c>
      <c r="Q198" s="189">
        <v>1.272E-2</v>
      </c>
      <c r="R198" s="189">
        <f>Q198*H198</f>
        <v>6.3600000000000004E-2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246</v>
      </c>
      <c r="AT198" s="191" t="s">
        <v>301</v>
      </c>
      <c r="AU198" s="191" t="s">
        <v>91</v>
      </c>
      <c r="AY198" s="19" t="s">
        <v>180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78</v>
      </c>
      <c r="BK198" s="192">
        <f>ROUND(I198*H198,2)</f>
        <v>0</v>
      </c>
      <c r="BL198" s="19" t="s">
        <v>187</v>
      </c>
      <c r="BM198" s="191" t="s">
        <v>310</v>
      </c>
    </row>
    <row r="199" spans="1:65" s="2" customFormat="1" ht="19.5">
      <c r="A199" s="36"/>
      <c r="B199" s="37"/>
      <c r="C199" s="38"/>
      <c r="D199" s="193" t="s">
        <v>189</v>
      </c>
      <c r="E199" s="38"/>
      <c r="F199" s="194" t="s">
        <v>309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189</v>
      </c>
      <c r="AU199" s="19" t="s">
        <v>91</v>
      </c>
    </row>
    <row r="200" spans="1:65" s="13" customFormat="1" ht="11.25">
      <c r="B200" s="200"/>
      <c r="C200" s="201"/>
      <c r="D200" s="193" t="s">
        <v>193</v>
      </c>
      <c r="E200" s="202" t="s">
        <v>19</v>
      </c>
      <c r="F200" s="203" t="s">
        <v>306</v>
      </c>
      <c r="G200" s="201"/>
      <c r="H200" s="202" t="s">
        <v>19</v>
      </c>
      <c r="I200" s="204"/>
      <c r="J200" s="201"/>
      <c r="K200" s="201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193</v>
      </c>
      <c r="AU200" s="209" t="s">
        <v>91</v>
      </c>
      <c r="AV200" s="13" t="s">
        <v>78</v>
      </c>
      <c r="AW200" s="13" t="s">
        <v>33</v>
      </c>
      <c r="AX200" s="13" t="s">
        <v>71</v>
      </c>
      <c r="AY200" s="209" t="s">
        <v>180</v>
      </c>
    </row>
    <row r="201" spans="1:65" s="14" customFormat="1" ht="11.25">
      <c r="B201" s="210"/>
      <c r="C201" s="211"/>
      <c r="D201" s="193" t="s">
        <v>193</v>
      </c>
      <c r="E201" s="212" t="s">
        <v>19</v>
      </c>
      <c r="F201" s="213" t="s">
        <v>311</v>
      </c>
      <c r="G201" s="211"/>
      <c r="H201" s="214">
        <v>5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193</v>
      </c>
      <c r="AU201" s="220" t="s">
        <v>91</v>
      </c>
      <c r="AV201" s="14" t="s">
        <v>80</v>
      </c>
      <c r="AW201" s="14" t="s">
        <v>33</v>
      </c>
      <c r="AX201" s="14" t="s">
        <v>78</v>
      </c>
      <c r="AY201" s="220" t="s">
        <v>180</v>
      </c>
    </row>
    <row r="202" spans="1:65" s="2" customFormat="1" ht="24.2" customHeight="1">
      <c r="A202" s="36"/>
      <c r="B202" s="37"/>
      <c r="C202" s="232" t="s">
        <v>312</v>
      </c>
      <c r="D202" s="232" t="s">
        <v>301</v>
      </c>
      <c r="E202" s="233" t="s">
        <v>313</v>
      </c>
      <c r="F202" s="234" t="s">
        <v>314</v>
      </c>
      <c r="G202" s="235" t="s">
        <v>206</v>
      </c>
      <c r="H202" s="236">
        <v>2</v>
      </c>
      <c r="I202" s="237"/>
      <c r="J202" s="238">
        <f>ROUND(I202*H202,2)</f>
        <v>0</v>
      </c>
      <c r="K202" s="234" t="s">
        <v>186</v>
      </c>
      <c r="L202" s="239"/>
      <c r="M202" s="240" t="s">
        <v>19</v>
      </c>
      <c r="N202" s="241" t="s">
        <v>42</v>
      </c>
      <c r="O202" s="66"/>
      <c r="P202" s="189">
        <f>O202*H202</f>
        <v>0</v>
      </c>
      <c r="Q202" s="189">
        <v>1.225E-2</v>
      </c>
      <c r="R202" s="189">
        <f>Q202*H202</f>
        <v>2.4500000000000001E-2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246</v>
      </c>
      <c r="AT202" s="191" t="s">
        <v>301</v>
      </c>
      <c r="AU202" s="191" t="s">
        <v>91</v>
      </c>
      <c r="AY202" s="19" t="s">
        <v>180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78</v>
      </c>
      <c r="BK202" s="192">
        <f>ROUND(I202*H202,2)</f>
        <v>0</v>
      </c>
      <c r="BL202" s="19" t="s">
        <v>187</v>
      </c>
      <c r="BM202" s="191" t="s">
        <v>315</v>
      </c>
    </row>
    <row r="203" spans="1:65" s="2" customFormat="1" ht="19.5">
      <c r="A203" s="36"/>
      <c r="B203" s="37"/>
      <c r="C203" s="38"/>
      <c r="D203" s="193" t="s">
        <v>189</v>
      </c>
      <c r="E203" s="38"/>
      <c r="F203" s="194" t="s">
        <v>314</v>
      </c>
      <c r="G203" s="38"/>
      <c r="H203" s="38"/>
      <c r="I203" s="195"/>
      <c r="J203" s="38"/>
      <c r="K203" s="38"/>
      <c r="L203" s="41"/>
      <c r="M203" s="196"/>
      <c r="N203" s="197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189</v>
      </c>
      <c r="AU203" s="19" t="s">
        <v>91</v>
      </c>
    </row>
    <row r="204" spans="1:65" s="13" customFormat="1" ht="11.25">
      <c r="B204" s="200"/>
      <c r="C204" s="201"/>
      <c r="D204" s="193" t="s">
        <v>193</v>
      </c>
      <c r="E204" s="202" t="s">
        <v>19</v>
      </c>
      <c r="F204" s="203" t="s">
        <v>306</v>
      </c>
      <c r="G204" s="201"/>
      <c r="H204" s="202" t="s">
        <v>19</v>
      </c>
      <c r="I204" s="204"/>
      <c r="J204" s="201"/>
      <c r="K204" s="201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193</v>
      </c>
      <c r="AU204" s="209" t="s">
        <v>91</v>
      </c>
      <c r="AV204" s="13" t="s">
        <v>78</v>
      </c>
      <c r="AW204" s="13" t="s">
        <v>33</v>
      </c>
      <c r="AX204" s="13" t="s">
        <v>71</v>
      </c>
      <c r="AY204" s="209" t="s">
        <v>180</v>
      </c>
    </row>
    <row r="205" spans="1:65" s="14" customFormat="1" ht="11.25">
      <c r="B205" s="210"/>
      <c r="C205" s="211"/>
      <c r="D205" s="193" t="s">
        <v>193</v>
      </c>
      <c r="E205" s="212" t="s">
        <v>19</v>
      </c>
      <c r="F205" s="213" t="s">
        <v>307</v>
      </c>
      <c r="G205" s="211"/>
      <c r="H205" s="214">
        <v>2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193</v>
      </c>
      <c r="AU205" s="220" t="s">
        <v>91</v>
      </c>
      <c r="AV205" s="14" t="s">
        <v>80</v>
      </c>
      <c r="AW205" s="14" t="s">
        <v>33</v>
      </c>
      <c r="AX205" s="14" t="s">
        <v>78</v>
      </c>
      <c r="AY205" s="220" t="s">
        <v>180</v>
      </c>
    </row>
    <row r="206" spans="1:65" s="2" customFormat="1" ht="37.9" customHeight="1">
      <c r="A206" s="36"/>
      <c r="B206" s="37"/>
      <c r="C206" s="232" t="s">
        <v>316</v>
      </c>
      <c r="D206" s="232" t="s">
        <v>301</v>
      </c>
      <c r="E206" s="233" t="s">
        <v>317</v>
      </c>
      <c r="F206" s="234" t="s">
        <v>318</v>
      </c>
      <c r="G206" s="235" t="s">
        <v>206</v>
      </c>
      <c r="H206" s="236">
        <v>1</v>
      </c>
      <c r="I206" s="237"/>
      <c r="J206" s="238">
        <f>ROUND(I206*H206,2)</f>
        <v>0</v>
      </c>
      <c r="K206" s="234" t="s">
        <v>304</v>
      </c>
      <c r="L206" s="239"/>
      <c r="M206" s="240" t="s">
        <v>19</v>
      </c>
      <c r="N206" s="241" t="s">
        <v>42</v>
      </c>
      <c r="O206" s="66"/>
      <c r="P206" s="189">
        <f>O206*H206</f>
        <v>0</v>
      </c>
      <c r="Q206" s="189">
        <v>1.553E-2</v>
      </c>
      <c r="R206" s="189">
        <f>Q206*H206</f>
        <v>1.553E-2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246</v>
      </c>
      <c r="AT206" s="191" t="s">
        <v>301</v>
      </c>
      <c r="AU206" s="191" t="s">
        <v>91</v>
      </c>
      <c r="AY206" s="19" t="s">
        <v>180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78</v>
      </c>
      <c r="BK206" s="192">
        <f>ROUND(I206*H206,2)</f>
        <v>0</v>
      </c>
      <c r="BL206" s="19" t="s">
        <v>187</v>
      </c>
      <c r="BM206" s="191" t="s">
        <v>319</v>
      </c>
    </row>
    <row r="207" spans="1:65" s="2" customFormat="1" ht="19.5">
      <c r="A207" s="36"/>
      <c r="B207" s="37"/>
      <c r="C207" s="38"/>
      <c r="D207" s="193" t="s">
        <v>189</v>
      </c>
      <c r="E207" s="38"/>
      <c r="F207" s="194" t="s">
        <v>318</v>
      </c>
      <c r="G207" s="38"/>
      <c r="H207" s="38"/>
      <c r="I207" s="195"/>
      <c r="J207" s="38"/>
      <c r="K207" s="38"/>
      <c r="L207" s="41"/>
      <c r="M207" s="196"/>
      <c r="N207" s="197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189</v>
      </c>
      <c r="AU207" s="19" t="s">
        <v>91</v>
      </c>
    </row>
    <row r="208" spans="1:65" s="13" customFormat="1" ht="11.25">
      <c r="B208" s="200"/>
      <c r="C208" s="201"/>
      <c r="D208" s="193" t="s">
        <v>193</v>
      </c>
      <c r="E208" s="202" t="s">
        <v>19</v>
      </c>
      <c r="F208" s="203" t="s">
        <v>306</v>
      </c>
      <c r="G208" s="201"/>
      <c r="H208" s="202" t="s">
        <v>19</v>
      </c>
      <c r="I208" s="204"/>
      <c r="J208" s="201"/>
      <c r="K208" s="201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193</v>
      </c>
      <c r="AU208" s="209" t="s">
        <v>91</v>
      </c>
      <c r="AV208" s="13" t="s">
        <v>78</v>
      </c>
      <c r="AW208" s="13" t="s">
        <v>33</v>
      </c>
      <c r="AX208" s="13" t="s">
        <v>71</v>
      </c>
      <c r="AY208" s="209" t="s">
        <v>180</v>
      </c>
    </row>
    <row r="209" spans="1:65" s="14" customFormat="1" ht="11.25">
      <c r="B209" s="210"/>
      <c r="C209" s="211"/>
      <c r="D209" s="193" t="s">
        <v>193</v>
      </c>
      <c r="E209" s="212" t="s">
        <v>19</v>
      </c>
      <c r="F209" s="213" t="s">
        <v>320</v>
      </c>
      <c r="G209" s="211"/>
      <c r="H209" s="214">
        <v>1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193</v>
      </c>
      <c r="AU209" s="220" t="s">
        <v>91</v>
      </c>
      <c r="AV209" s="14" t="s">
        <v>80</v>
      </c>
      <c r="AW209" s="14" t="s">
        <v>33</v>
      </c>
      <c r="AX209" s="14" t="s">
        <v>78</v>
      </c>
      <c r="AY209" s="220" t="s">
        <v>180</v>
      </c>
    </row>
    <row r="210" spans="1:65" s="2" customFormat="1" ht="21.75" customHeight="1">
      <c r="A210" s="36"/>
      <c r="B210" s="37"/>
      <c r="C210" s="180" t="s">
        <v>321</v>
      </c>
      <c r="D210" s="180" t="s">
        <v>182</v>
      </c>
      <c r="E210" s="181" t="s">
        <v>322</v>
      </c>
      <c r="F210" s="182" t="s">
        <v>323</v>
      </c>
      <c r="G210" s="183" t="s">
        <v>206</v>
      </c>
      <c r="H210" s="184">
        <v>10</v>
      </c>
      <c r="I210" s="185"/>
      <c r="J210" s="186">
        <f>ROUND(I210*H210,2)</f>
        <v>0</v>
      </c>
      <c r="K210" s="182" t="s">
        <v>186</v>
      </c>
      <c r="L210" s="41"/>
      <c r="M210" s="187" t="s">
        <v>19</v>
      </c>
      <c r="N210" s="188" t="s">
        <v>42</v>
      </c>
      <c r="O210" s="66"/>
      <c r="P210" s="189">
        <f>O210*H210</f>
        <v>0</v>
      </c>
      <c r="Q210" s="189">
        <v>4.684E-2</v>
      </c>
      <c r="R210" s="189">
        <f>Q210*H210</f>
        <v>0.46839999999999998</v>
      </c>
      <c r="S210" s="189">
        <v>0</v>
      </c>
      <c r="T210" s="19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187</v>
      </c>
      <c r="AT210" s="191" t="s">
        <v>182</v>
      </c>
      <c r="AU210" s="191" t="s">
        <v>91</v>
      </c>
      <c r="AY210" s="19" t="s">
        <v>180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78</v>
      </c>
      <c r="BK210" s="192">
        <f>ROUND(I210*H210,2)</f>
        <v>0</v>
      </c>
      <c r="BL210" s="19" t="s">
        <v>187</v>
      </c>
      <c r="BM210" s="191" t="s">
        <v>324</v>
      </c>
    </row>
    <row r="211" spans="1:65" s="2" customFormat="1" ht="19.5">
      <c r="A211" s="36"/>
      <c r="B211" s="37"/>
      <c r="C211" s="38"/>
      <c r="D211" s="193" t="s">
        <v>189</v>
      </c>
      <c r="E211" s="38"/>
      <c r="F211" s="194" t="s">
        <v>325</v>
      </c>
      <c r="G211" s="38"/>
      <c r="H211" s="38"/>
      <c r="I211" s="195"/>
      <c r="J211" s="38"/>
      <c r="K211" s="38"/>
      <c r="L211" s="41"/>
      <c r="M211" s="196"/>
      <c r="N211" s="197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189</v>
      </c>
      <c r="AU211" s="19" t="s">
        <v>91</v>
      </c>
    </row>
    <row r="212" spans="1:65" s="2" customFormat="1" ht="11.25">
      <c r="A212" s="36"/>
      <c r="B212" s="37"/>
      <c r="C212" s="38"/>
      <c r="D212" s="198" t="s">
        <v>191</v>
      </c>
      <c r="E212" s="38"/>
      <c r="F212" s="199" t="s">
        <v>326</v>
      </c>
      <c r="G212" s="38"/>
      <c r="H212" s="38"/>
      <c r="I212" s="195"/>
      <c r="J212" s="38"/>
      <c r="K212" s="38"/>
      <c r="L212" s="41"/>
      <c r="M212" s="196"/>
      <c r="N212" s="197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191</v>
      </c>
      <c r="AU212" s="19" t="s">
        <v>91</v>
      </c>
    </row>
    <row r="213" spans="1:65" s="13" customFormat="1" ht="11.25">
      <c r="B213" s="200"/>
      <c r="C213" s="201"/>
      <c r="D213" s="193" t="s">
        <v>193</v>
      </c>
      <c r="E213" s="202" t="s">
        <v>19</v>
      </c>
      <c r="F213" s="203" t="s">
        <v>296</v>
      </c>
      <c r="G213" s="201"/>
      <c r="H213" s="202" t="s">
        <v>19</v>
      </c>
      <c r="I213" s="204"/>
      <c r="J213" s="201"/>
      <c r="K213" s="201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193</v>
      </c>
      <c r="AU213" s="209" t="s">
        <v>91</v>
      </c>
      <c r="AV213" s="13" t="s">
        <v>78</v>
      </c>
      <c r="AW213" s="13" t="s">
        <v>33</v>
      </c>
      <c r="AX213" s="13" t="s">
        <v>71</v>
      </c>
      <c r="AY213" s="209" t="s">
        <v>180</v>
      </c>
    </row>
    <row r="214" spans="1:65" s="14" customFormat="1" ht="11.25">
      <c r="B214" s="210"/>
      <c r="C214" s="211"/>
      <c r="D214" s="193" t="s">
        <v>193</v>
      </c>
      <c r="E214" s="212" t="s">
        <v>19</v>
      </c>
      <c r="F214" s="213" t="s">
        <v>297</v>
      </c>
      <c r="G214" s="211"/>
      <c r="H214" s="214">
        <v>2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193</v>
      </c>
      <c r="AU214" s="220" t="s">
        <v>91</v>
      </c>
      <c r="AV214" s="14" t="s">
        <v>80</v>
      </c>
      <c r="AW214" s="14" t="s">
        <v>33</v>
      </c>
      <c r="AX214" s="14" t="s">
        <v>71</v>
      </c>
      <c r="AY214" s="220" t="s">
        <v>180</v>
      </c>
    </row>
    <row r="215" spans="1:65" s="14" customFormat="1" ht="11.25">
      <c r="B215" s="210"/>
      <c r="C215" s="211"/>
      <c r="D215" s="193" t="s">
        <v>193</v>
      </c>
      <c r="E215" s="212" t="s">
        <v>19</v>
      </c>
      <c r="F215" s="213" t="s">
        <v>298</v>
      </c>
      <c r="G215" s="211"/>
      <c r="H215" s="214">
        <v>2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193</v>
      </c>
      <c r="AU215" s="220" t="s">
        <v>91</v>
      </c>
      <c r="AV215" s="14" t="s">
        <v>80</v>
      </c>
      <c r="AW215" s="14" t="s">
        <v>33</v>
      </c>
      <c r="AX215" s="14" t="s">
        <v>71</v>
      </c>
      <c r="AY215" s="220" t="s">
        <v>180</v>
      </c>
    </row>
    <row r="216" spans="1:65" s="14" customFormat="1" ht="11.25">
      <c r="B216" s="210"/>
      <c r="C216" s="211"/>
      <c r="D216" s="193" t="s">
        <v>193</v>
      </c>
      <c r="E216" s="212" t="s">
        <v>19</v>
      </c>
      <c r="F216" s="213" t="s">
        <v>299</v>
      </c>
      <c r="G216" s="211"/>
      <c r="H216" s="214">
        <v>6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193</v>
      </c>
      <c r="AU216" s="220" t="s">
        <v>91</v>
      </c>
      <c r="AV216" s="14" t="s">
        <v>80</v>
      </c>
      <c r="AW216" s="14" t="s">
        <v>33</v>
      </c>
      <c r="AX216" s="14" t="s">
        <v>71</v>
      </c>
      <c r="AY216" s="220" t="s">
        <v>180</v>
      </c>
    </row>
    <row r="217" spans="1:65" s="15" customFormat="1" ht="11.25">
      <c r="B217" s="221"/>
      <c r="C217" s="222"/>
      <c r="D217" s="193" t="s">
        <v>193</v>
      </c>
      <c r="E217" s="223" t="s">
        <v>19</v>
      </c>
      <c r="F217" s="224" t="s">
        <v>238</v>
      </c>
      <c r="G217" s="222"/>
      <c r="H217" s="225">
        <v>10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193</v>
      </c>
      <c r="AU217" s="231" t="s">
        <v>91</v>
      </c>
      <c r="AV217" s="15" t="s">
        <v>187</v>
      </c>
      <c r="AW217" s="15" t="s">
        <v>33</v>
      </c>
      <c r="AX217" s="15" t="s">
        <v>78</v>
      </c>
      <c r="AY217" s="231" t="s">
        <v>180</v>
      </c>
    </row>
    <row r="218" spans="1:65" s="12" customFormat="1" ht="22.9" customHeight="1">
      <c r="B218" s="164"/>
      <c r="C218" s="165"/>
      <c r="D218" s="166" t="s">
        <v>70</v>
      </c>
      <c r="E218" s="178" t="s">
        <v>327</v>
      </c>
      <c r="F218" s="178" t="s">
        <v>328</v>
      </c>
      <c r="G218" s="165"/>
      <c r="H218" s="165"/>
      <c r="I218" s="168"/>
      <c r="J218" s="179">
        <f>BK218</f>
        <v>0</v>
      </c>
      <c r="K218" s="165"/>
      <c r="L218" s="170"/>
      <c r="M218" s="171"/>
      <c r="N218" s="172"/>
      <c r="O218" s="172"/>
      <c r="P218" s="173">
        <f>SUM(P219:P403)</f>
        <v>0</v>
      </c>
      <c r="Q218" s="172"/>
      <c r="R218" s="173">
        <f>SUM(R219:R403)</f>
        <v>20.48793453</v>
      </c>
      <c r="S218" s="172"/>
      <c r="T218" s="174">
        <f>SUM(T219:T403)</f>
        <v>2.4291899999999997</v>
      </c>
      <c r="AR218" s="175" t="s">
        <v>78</v>
      </c>
      <c r="AT218" s="176" t="s">
        <v>70</v>
      </c>
      <c r="AU218" s="176" t="s">
        <v>78</v>
      </c>
      <c r="AY218" s="175" t="s">
        <v>180</v>
      </c>
      <c r="BK218" s="177">
        <f>SUM(BK219:BK403)</f>
        <v>0</v>
      </c>
    </row>
    <row r="219" spans="1:65" s="2" customFormat="1" ht="24.2" customHeight="1">
      <c r="A219" s="36"/>
      <c r="B219" s="37"/>
      <c r="C219" s="180" t="s">
        <v>329</v>
      </c>
      <c r="D219" s="180" t="s">
        <v>182</v>
      </c>
      <c r="E219" s="181" t="s">
        <v>330</v>
      </c>
      <c r="F219" s="182" t="s">
        <v>331</v>
      </c>
      <c r="G219" s="183" t="s">
        <v>230</v>
      </c>
      <c r="H219" s="184">
        <v>708.18200000000002</v>
      </c>
      <c r="I219" s="185"/>
      <c r="J219" s="186">
        <f>ROUND(I219*H219,2)</f>
        <v>0</v>
      </c>
      <c r="K219" s="182" t="s">
        <v>186</v>
      </c>
      <c r="L219" s="41"/>
      <c r="M219" s="187" t="s">
        <v>19</v>
      </c>
      <c r="N219" s="188" t="s">
        <v>42</v>
      </c>
      <c r="O219" s="66"/>
      <c r="P219" s="189">
        <f>O219*H219</f>
        <v>0</v>
      </c>
      <c r="Q219" s="189">
        <v>2.5999999999999998E-4</v>
      </c>
      <c r="R219" s="189">
        <f>Q219*H219</f>
        <v>0.18412731999999998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187</v>
      </c>
      <c r="AT219" s="191" t="s">
        <v>182</v>
      </c>
      <c r="AU219" s="191" t="s">
        <v>80</v>
      </c>
      <c r="AY219" s="19" t="s">
        <v>180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78</v>
      </c>
      <c r="BK219" s="192">
        <f>ROUND(I219*H219,2)</f>
        <v>0</v>
      </c>
      <c r="BL219" s="19" t="s">
        <v>187</v>
      </c>
      <c r="BM219" s="191" t="s">
        <v>332</v>
      </c>
    </row>
    <row r="220" spans="1:65" s="2" customFormat="1" ht="19.5">
      <c r="A220" s="36"/>
      <c r="B220" s="37"/>
      <c r="C220" s="38"/>
      <c r="D220" s="193" t="s">
        <v>189</v>
      </c>
      <c r="E220" s="38"/>
      <c r="F220" s="194" t="s">
        <v>333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189</v>
      </c>
      <c r="AU220" s="19" t="s">
        <v>80</v>
      </c>
    </row>
    <row r="221" spans="1:65" s="2" customFormat="1" ht="11.25">
      <c r="A221" s="36"/>
      <c r="B221" s="37"/>
      <c r="C221" s="38"/>
      <c r="D221" s="198" t="s">
        <v>191</v>
      </c>
      <c r="E221" s="38"/>
      <c r="F221" s="199" t="s">
        <v>334</v>
      </c>
      <c r="G221" s="38"/>
      <c r="H221" s="38"/>
      <c r="I221" s="195"/>
      <c r="J221" s="38"/>
      <c r="K221" s="38"/>
      <c r="L221" s="41"/>
      <c r="M221" s="196"/>
      <c r="N221" s="197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191</v>
      </c>
      <c r="AU221" s="19" t="s">
        <v>80</v>
      </c>
    </row>
    <row r="222" spans="1:65" s="13" customFormat="1" ht="11.25">
      <c r="B222" s="200"/>
      <c r="C222" s="201"/>
      <c r="D222" s="193" t="s">
        <v>193</v>
      </c>
      <c r="E222" s="202" t="s">
        <v>19</v>
      </c>
      <c r="F222" s="203" t="s">
        <v>335</v>
      </c>
      <c r="G222" s="201"/>
      <c r="H222" s="202" t="s">
        <v>19</v>
      </c>
      <c r="I222" s="204"/>
      <c r="J222" s="201"/>
      <c r="K222" s="201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193</v>
      </c>
      <c r="AU222" s="209" t="s">
        <v>80</v>
      </c>
      <c r="AV222" s="13" t="s">
        <v>78</v>
      </c>
      <c r="AW222" s="13" t="s">
        <v>33</v>
      </c>
      <c r="AX222" s="13" t="s">
        <v>71</v>
      </c>
      <c r="AY222" s="209" t="s">
        <v>180</v>
      </c>
    </row>
    <row r="223" spans="1:65" s="13" customFormat="1" ht="11.25">
      <c r="B223" s="200"/>
      <c r="C223" s="201"/>
      <c r="D223" s="193" t="s">
        <v>193</v>
      </c>
      <c r="E223" s="202" t="s">
        <v>19</v>
      </c>
      <c r="F223" s="203" t="s">
        <v>336</v>
      </c>
      <c r="G223" s="201"/>
      <c r="H223" s="202" t="s">
        <v>19</v>
      </c>
      <c r="I223" s="204"/>
      <c r="J223" s="201"/>
      <c r="K223" s="201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193</v>
      </c>
      <c r="AU223" s="209" t="s">
        <v>80</v>
      </c>
      <c r="AV223" s="13" t="s">
        <v>78</v>
      </c>
      <c r="AW223" s="13" t="s">
        <v>33</v>
      </c>
      <c r="AX223" s="13" t="s">
        <v>71</v>
      </c>
      <c r="AY223" s="209" t="s">
        <v>180</v>
      </c>
    </row>
    <row r="224" spans="1:65" s="13" customFormat="1" ht="11.25">
      <c r="B224" s="200"/>
      <c r="C224" s="201"/>
      <c r="D224" s="193" t="s">
        <v>193</v>
      </c>
      <c r="E224" s="202" t="s">
        <v>19</v>
      </c>
      <c r="F224" s="203" t="s">
        <v>337</v>
      </c>
      <c r="G224" s="201"/>
      <c r="H224" s="202" t="s">
        <v>19</v>
      </c>
      <c r="I224" s="204"/>
      <c r="J224" s="201"/>
      <c r="K224" s="201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193</v>
      </c>
      <c r="AU224" s="209" t="s">
        <v>80</v>
      </c>
      <c r="AV224" s="13" t="s">
        <v>78</v>
      </c>
      <c r="AW224" s="13" t="s">
        <v>33</v>
      </c>
      <c r="AX224" s="13" t="s">
        <v>71</v>
      </c>
      <c r="AY224" s="209" t="s">
        <v>180</v>
      </c>
    </row>
    <row r="225" spans="2:51" s="14" customFormat="1" ht="11.25">
      <c r="B225" s="210"/>
      <c r="C225" s="211"/>
      <c r="D225" s="193" t="s">
        <v>193</v>
      </c>
      <c r="E225" s="212" t="s">
        <v>19</v>
      </c>
      <c r="F225" s="213" t="s">
        <v>338</v>
      </c>
      <c r="G225" s="211"/>
      <c r="H225" s="214">
        <v>10.144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193</v>
      </c>
      <c r="AU225" s="220" t="s">
        <v>80</v>
      </c>
      <c r="AV225" s="14" t="s">
        <v>80</v>
      </c>
      <c r="AW225" s="14" t="s">
        <v>33</v>
      </c>
      <c r="AX225" s="14" t="s">
        <v>71</v>
      </c>
      <c r="AY225" s="220" t="s">
        <v>180</v>
      </c>
    </row>
    <row r="226" spans="2:51" s="14" customFormat="1" ht="11.25">
      <c r="B226" s="210"/>
      <c r="C226" s="211"/>
      <c r="D226" s="193" t="s">
        <v>193</v>
      </c>
      <c r="E226" s="212" t="s">
        <v>19</v>
      </c>
      <c r="F226" s="213" t="s">
        <v>339</v>
      </c>
      <c r="G226" s="211"/>
      <c r="H226" s="214">
        <v>39.112000000000002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193</v>
      </c>
      <c r="AU226" s="220" t="s">
        <v>80</v>
      </c>
      <c r="AV226" s="14" t="s">
        <v>80</v>
      </c>
      <c r="AW226" s="14" t="s">
        <v>33</v>
      </c>
      <c r="AX226" s="14" t="s">
        <v>71</v>
      </c>
      <c r="AY226" s="220" t="s">
        <v>180</v>
      </c>
    </row>
    <row r="227" spans="2:51" s="14" customFormat="1" ht="22.5">
      <c r="B227" s="210"/>
      <c r="C227" s="211"/>
      <c r="D227" s="193" t="s">
        <v>193</v>
      </c>
      <c r="E227" s="212" t="s">
        <v>19</v>
      </c>
      <c r="F227" s="213" t="s">
        <v>340</v>
      </c>
      <c r="G227" s="211"/>
      <c r="H227" s="214">
        <v>35.859000000000002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193</v>
      </c>
      <c r="AU227" s="220" t="s">
        <v>80</v>
      </c>
      <c r="AV227" s="14" t="s">
        <v>80</v>
      </c>
      <c r="AW227" s="14" t="s">
        <v>33</v>
      </c>
      <c r="AX227" s="14" t="s">
        <v>71</v>
      </c>
      <c r="AY227" s="220" t="s">
        <v>180</v>
      </c>
    </row>
    <row r="228" spans="2:51" s="14" customFormat="1" ht="11.25">
      <c r="B228" s="210"/>
      <c r="C228" s="211"/>
      <c r="D228" s="193" t="s">
        <v>193</v>
      </c>
      <c r="E228" s="212" t="s">
        <v>19</v>
      </c>
      <c r="F228" s="213" t="s">
        <v>341</v>
      </c>
      <c r="G228" s="211"/>
      <c r="H228" s="214">
        <v>14.901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193</v>
      </c>
      <c r="AU228" s="220" t="s">
        <v>80</v>
      </c>
      <c r="AV228" s="14" t="s">
        <v>80</v>
      </c>
      <c r="AW228" s="14" t="s">
        <v>33</v>
      </c>
      <c r="AX228" s="14" t="s">
        <v>71</v>
      </c>
      <c r="AY228" s="220" t="s">
        <v>180</v>
      </c>
    </row>
    <row r="229" spans="2:51" s="14" customFormat="1" ht="11.25">
      <c r="B229" s="210"/>
      <c r="C229" s="211"/>
      <c r="D229" s="193" t="s">
        <v>193</v>
      </c>
      <c r="E229" s="212" t="s">
        <v>19</v>
      </c>
      <c r="F229" s="213" t="s">
        <v>342</v>
      </c>
      <c r="G229" s="211"/>
      <c r="H229" s="214">
        <v>14.901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193</v>
      </c>
      <c r="AU229" s="220" t="s">
        <v>80</v>
      </c>
      <c r="AV229" s="14" t="s">
        <v>80</v>
      </c>
      <c r="AW229" s="14" t="s">
        <v>33</v>
      </c>
      <c r="AX229" s="14" t="s">
        <v>71</v>
      </c>
      <c r="AY229" s="220" t="s">
        <v>180</v>
      </c>
    </row>
    <row r="230" spans="2:51" s="14" customFormat="1" ht="22.5">
      <c r="B230" s="210"/>
      <c r="C230" s="211"/>
      <c r="D230" s="193" t="s">
        <v>193</v>
      </c>
      <c r="E230" s="212" t="s">
        <v>19</v>
      </c>
      <c r="F230" s="213" t="s">
        <v>343</v>
      </c>
      <c r="G230" s="211"/>
      <c r="H230" s="214">
        <v>18.59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193</v>
      </c>
      <c r="AU230" s="220" t="s">
        <v>80</v>
      </c>
      <c r="AV230" s="14" t="s">
        <v>80</v>
      </c>
      <c r="AW230" s="14" t="s">
        <v>33</v>
      </c>
      <c r="AX230" s="14" t="s">
        <v>71</v>
      </c>
      <c r="AY230" s="220" t="s">
        <v>180</v>
      </c>
    </row>
    <row r="231" spans="2:51" s="14" customFormat="1" ht="11.25">
      <c r="B231" s="210"/>
      <c r="C231" s="211"/>
      <c r="D231" s="193" t="s">
        <v>193</v>
      </c>
      <c r="E231" s="212" t="s">
        <v>19</v>
      </c>
      <c r="F231" s="213" t="s">
        <v>344</v>
      </c>
      <c r="G231" s="211"/>
      <c r="H231" s="214">
        <v>43.154000000000003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193</v>
      </c>
      <c r="AU231" s="220" t="s">
        <v>80</v>
      </c>
      <c r="AV231" s="14" t="s">
        <v>80</v>
      </c>
      <c r="AW231" s="14" t="s">
        <v>33</v>
      </c>
      <c r="AX231" s="14" t="s">
        <v>71</v>
      </c>
      <c r="AY231" s="220" t="s">
        <v>180</v>
      </c>
    </row>
    <row r="232" spans="2:51" s="14" customFormat="1" ht="11.25">
      <c r="B232" s="210"/>
      <c r="C232" s="211"/>
      <c r="D232" s="193" t="s">
        <v>193</v>
      </c>
      <c r="E232" s="212" t="s">
        <v>19</v>
      </c>
      <c r="F232" s="213" t="s">
        <v>345</v>
      </c>
      <c r="G232" s="211"/>
      <c r="H232" s="214">
        <v>34.408999999999999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193</v>
      </c>
      <c r="AU232" s="220" t="s">
        <v>80</v>
      </c>
      <c r="AV232" s="14" t="s">
        <v>80</v>
      </c>
      <c r="AW232" s="14" t="s">
        <v>33</v>
      </c>
      <c r="AX232" s="14" t="s">
        <v>71</v>
      </c>
      <c r="AY232" s="220" t="s">
        <v>180</v>
      </c>
    </row>
    <row r="233" spans="2:51" s="14" customFormat="1" ht="11.25">
      <c r="B233" s="210"/>
      <c r="C233" s="211"/>
      <c r="D233" s="193" t="s">
        <v>193</v>
      </c>
      <c r="E233" s="212" t="s">
        <v>19</v>
      </c>
      <c r="F233" s="213" t="s">
        <v>346</v>
      </c>
      <c r="G233" s="211"/>
      <c r="H233" s="214">
        <v>27.161999999999999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193</v>
      </c>
      <c r="AU233" s="220" t="s">
        <v>80</v>
      </c>
      <c r="AV233" s="14" t="s">
        <v>80</v>
      </c>
      <c r="AW233" s="14" t="s">
        <v>33</v>
      </c>
      <c r="AX233" s="14" t="s">
        <v>71</v>
      </c>
      <c r="AY233" s="220" t="s">
        <v>180</v>
      </c>
    </row>
    <row r="234" spans="2:51" s="14" customFormat="1" ht="11.25">
      <c r="B234" s="210"/>
      <c r="C234" s="211"/>
      <c r="D234" s="193" t="s">
        <v>193</v>
      </c>
      <c r="E234" s="212" t="s">
        <v>19</v>
      </c>
      <c r="F234" s="213" t="s">
        <v>347</v>
      </c>
      <c r="G234" s="211"/>
      <c r="H234" s="214">
        <v>45.067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193</v>
      </c>
      <c r="AU234" s="220" t="s">
        <v>80</v>
      </c>
      <c r="AV234" s="14" t="s">
        <v>80</v>
      </c>
      <c r="AW234" s="14" t="s">
        <v>33</v>
      </c>
      <c r="AX234" s="14" t="s">
        <v>71</v>
      </c>
      <c r="AY234" s="220" t="s">
        <v>180</v>
      </c>
    </row>
    <row r="235" spans="2:51" s="14" customFormat="1" ht="11.25">
      <c r="B235" s="210"/>
      <c r="C235" s="211"/>
      <c r="D235" s="193" t="s">
        <v>193</v>
      </c>
      <c r="E235" s="212" t="s">
        <v>19</v>
      </c>
      <c r="F235" s="213" t="s">
        <v>348</v>
      </c>
      <c r="G235" s="211"/>
      <c r="H235" s="214">
        <v>13.064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193</v>
      </c>
      <c r="AU235" s="220" t="s">
        <v>80</v>
      </c>
      <c r="AV235" s="14" t="s">
        <v>80</v>
      </c>
      <c r="AW235" s="14" t="s">
        <v>33</v>
      </c>
      <c r="AX235" s="14" t="s">
        <v>71</v>
      </c>
      <c r="AY235" s="220" t="s">
        <v>180</v>
      </c>
    </row>
    <row r="236" spans="2:51" s="14" customFormat="1" ht="11.25">
      <c r="B236" s="210"/>
      <c r="C236" s="211"/>
      <c r="D236" s="193" t="s">
        <v>193</v>
      </c>
      <c r="E236" s="212" t="s">
        <v>19</v>
      </c>
      <c r="F236" s="213" t="s">
        <v>349</v>
      </c>
      <c r="G236" s="211"/>
      <c r="H236" s="214">
        <v>23.954000000000001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193</v>
      </c>
      <c r="AU236" s="220" t="s">
        <v>80</v>
      </c>
      <c r="AV236" s="14" t="s">
        <v>80</v>
      </c>
      <c r="AW236" s="14" t="s">
        <v>33</v>
      </c>
      <c r="AX236" s="14" t="s">
        <v>71</v>
      </c>
      <c r="AY236" s="220" t="s">
        <v>180</v>
      </c>
    </row>
    <row r="237" spans="2:51" s="14" customFormat="1" ht="11.25">
      <c r="B237" s="210"/>
      <c r="C237" s="211"/>
      <c r="D237" s="193" t="s">
        <v>193</v>
      </c>
      <c r="E237" s="212" t="s">
        <v>19</v>
      </c>
      <c r="F237" s="213" t="s">
        <v>350</v>
      </c>
      <c r="G237" s="211"/>
      <c r="H237" s="214">
        <v>7.4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193</v>
      </c>
      <c r="AU237" s="220" t="s">
        <v>80</v>
      </c>
      <c r="AV237" s="14" t="s">
        <v>80</v>
      </c>
      <c r="AW237" s="14" t="s">
        <v>33</v>
      </c>
      <c r="AX237" s="14" t="s">
        <v>71</v>
      </c>
      <c r="AY237" s="220" t="s">
        <v>180</v>
      </c>
    </row>
    <row r="238" spans="2:51" s="14" customFormat="1" ht="11.25">
      <c r="B238" s="210"/>
      <c r="C238" s="211"/>
      <c r="D238" s="193" t="s">
        <v>193</v>
      </c>
      <c r="E238" s="212" t="s">
        <v>19</v>
      </c>
      <c r="F238" s="213" t="s">
        <v>351</v>
      </c>
      <c r="G238" s="211"/>
      <c r="H238" s="214">
        <v>12.298999999999999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193</v>
      </c>
      <c r="AU238" s="220" t="s">
        <v>80</v>
      </c>
      <c r="AV238" s="14" t="s">
        <v>80</v>
      </c>
      <c r="AW238" s="14" t="s">
        <v>33</v>
      </c>
      <c r="AX238" s="14" t="s">
        <v>71</v>
      </c>
      <c r="AY238" s="220" t="s">
        <v>180</v>
      </c>
    </row>
    <row r="239" spans="2:51" s="14" customFormat="1" ht="11.25">
      <c r="B239" s="210"/>
      <c r="C239" s="211"/>
      <c r="D239" s="193" t="s">
        <v>193</v>
      </c>
      <c r="E239" s="212" t="s">
        <v>19</v>
      </c>
      <c r="F239" s="213" t="s">
        <v>352</v>
      </c>
      <c r="G239" s="211"/>
      <c r="H239" s="214">
        <v>24.693999999999999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193</v>
      </c>
      <c r="AU239" s="220" t="s">
        <v>80</v>
      </c>
      <c r="AV239" s="14" t="s">
        <v>80</v>
      </c>
      <c r="AW239" s="14" t="s">
        <v>33</v>
      </c>
      <c r="AX239" s="14" t="s">
        <v>71</v>
      </c>
      <c r="AY239" s="220" t="s">
        <v>180</v>
      </c>
    </row>
    <row r="240" spans="2:51" s="14" customFormat="1" ht="11.25">
      <c r="B240" s="210"/>
      <c r="C240" s="211"/>
      <c r="D240" s="193" t="s">
        <v>193</v>
      </c>
      <c r="E240" s="212" t="s">
        <v>19</v>
      </c>
      <c r="F240" s="213" t="s">
        <v>353</v>
      </c>
      <c r="G240" s="211"/>
      <c r="H240" s="214">
        <v>11.47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193</v>
      </c>
      <c r="AU240" s="220" t="s">
        <v>80</v>
      </c>
      <c r="AV240" s="14" t="s">
        <v>80</v>
      </c>
      <c r="AW240" s="14" t="s">
        <v>33</v>
      </c>
      <c r="AX240" s="14" t="s">
        <v>71</v>
      </c>
      <c r="AY240" s="220" t="s">
        <v>180</v>
      </c>
    </row>
    <row r="241" spans="2:51" s="14" customFormat="1" ht="11.25">
      <c r="B241" s="210"/>
      <c r="C241" s="211"/>
      <c r="D241" s="193" t="s">
        <v>193</v>
      </c>
      <c r="E241" s="212" t="s">
        <v>19</v>
      </c>
      <c r="F241" s="213" t="s">
        <v>354</v>
      </c>
      <c r="G241" s="211"/>
      <c r="H241" s="214">
        <v>6.29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193</v>
      </c>
      <c r="AU241" s="220" t="s">
        <v>80</v>
      </c>
      <c r="AV241" s="14" t="s">
        <v>80</v>
      </c>
      <c r="AW241" s="14" t="s">
        <v>33</v>
      </c>
      <c r="AX241" s="14" t="s">
        <v>71</v>
      </c>
      <c r="AY241" s="220" t="s">
        <v>180</v>
      </c>
    </row>
    <row r="242" spans="2:51" s="13" customFormat="1" ht="11.25">
      <c r="B242" s="200"/>
      <c r="C242" s="201"/>
      <c r="D242" s="193" t="s">
        <v>193</v>
      </c>
      <c r="E242" s="202" t="s">
        <v>19</v>
      </c>
      <c r="F242" s="203" t="s">
        <v>355</v>
      </c>
      <c r="G242" s="201"/>
      <c r="H242" s="202" t="s">
        <v>19</v>
      </c>
      <c r="I242" s="204"/>
      <c r="J242" s="201"/>
      <c r="K242" s="201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193</v>
      </c>
      <c r="AU242" s="209" t="s">
        <v>80</v>
      </c>
      <c r="AV242" s="13" t="s">
        <v>78</v>
      </c>
      <c r="AW242" s="13" t="s">
        <v>33</v>
      </c>
      <c r="AX242" s="13" t="s">
        <v>71</v>
      </c>
      <c r="AY242" s="209" t="s">
        <v>180</v>
      </c>
    </row>
    <row r="243" spans="2:51" s="14" customFormat="1" ht="11.25">
      <c r="B243" s="210"/>
      <c r="C243" s="211"/>
      <c r="D243" s="193" t="s">
        <v>193</v>
      </c>
      <c r="E243" s="212" t="s">
        <v>19</v>
      </c>
      <c r="F243" s="213" t="s">
        <v>356</v>
      </c>
      <c r="G243" s="211"/>
      <c r="H243" s="214">
        <v>14.8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193</v>
      </c>
      <c r="AU243" s="220" t="s">
        <v>80</v>
      </c>
      <c r="AV243" s="14" t="s">
        <v>80</v>
      </c>
      <c r="AW243" s="14" t="s">
        <v>33</v>
      </c>
      <c r="AX243" s="14" t="s">
        <v>71</v>
      </c>
      <c r="AY243" s="220" t="s">
        <v>180</v>
      </c>
    </row>
    <row r="244" spans="2:51" s="14" customFormat="1" ht="11.25">
      <c r="B244" s="210"/>
      <c r="C244" s="211"/>
      <c r="D244" s="193" t="s">
        <v>193</v>
      </c>
      <c r="E244" s="212" t="s">
        <v>19</v>
      </c>
      <c r="F244" s="213" t="s">
        <v>357</v>
      </c>
      <c r="G244" s="211"/>
      <c r="H244" s="214">
        <v>1.22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193</v>
      </c>
      <c r="AU244" s="220" t="s">
        <v>80</v>
      </c>
      <c r="AV244" s="14" t="s">
        <v>80</v>
      </c>
      <c r="AW244" s="14" t="s">
        <v>33</v>
      </c>
      <c r="AX244" s="14" t="s">
        <v>71</v>
      </c>
      <c r="AY244" s="220" t="s">
        <v>180</v>
      </c>
    </row>
    <row r="245" spans="2:51" s="14" customFormat="1" ht="11.25">
      <c r="B245" s="210"/>
      <c r="C245" s="211"/>
      <c r="D245" s="193" t="s">
        <v>193</v>
      </c>
      <c r="E245" s="212" t="s">
        <v>19</v>
      </c>
      <c r="F245" s="213" t="s">
        <v>358</v>
      </c>
      <c r="G245" s="211"/>
      <c r="H245" s="214">
        <v>0.95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193</v>
      </c>
      <c r="AU245" s="220" t="s">
        <v>80</v>
      </c>
      <c r="AV245" s="14" t="s">
        <v>80</v>
      </c>
      <c r="AW245" s="14" t="s">
        <v>33</v>
      </c>
      <c r="AX245" s="14" t="s">
        <v>71</v>
      </c>
      <c r="AY245" s="220" t="s">
        <v>180</v>
      </c>
    </row>
    <row r="246" spans="2:51" s="14" customFormat="1" ht="11.25">
      <c r="B246" s="210"/>
      <c r="C246" s="211"/>
      <c r="D246" s="193" t="s">
        <v>193</v>
      </c>
      <c r="E246" s="212" t="s">
        <v>19</v>
      </c>
      <c r="F246" s="213" t="s">
        <v>359</v>
      </c>
      <c r="G246" s="211"/>
      <c r="H246" s="214">
        <v>1.1000000000000001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193</v>
      </c>
      <c r="AU246" s="220" t="s">
        <v>80</v>
      </c>
      <c r="AV246" s="14" t="s">
        <v>80</v>
      </c>
      <c r="AW246" s="14" t="s">
        <v>33</v>
      </c>
      <c r="AX246" s="14" t="s">
        <v>71</v>
      </c>
      <c r="AY246" s="220" t="s">
        <v>180</v>
      </c>
    </row>
    <row r="247" spans="2:51" s="14" customFormat="1" ht="11.25">
      <c r="B247" s="210"/>
      <c r="C247" s="211"/>
      <c r="D247" s="193" t="s">
        <v>193</v>
      </c>
      <c r="E247" s="212" t="s">
        <v>19</v>
      </c>
      <c r="F247" s="213" t="s">
        <v>360</v>
      </c>
      <c r="G247" s="211"/>
      <c r="H247" s="214">
        <v>0.45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193</v>
      </c>
      <c r="AU247" s="220" t="s">
        <v>80</v>
      </c>
      <c r="AV247" s="14" t="s">
        <v>80</v>
      </c>
      <c r="AW247" s="14" t="s">
        <v>33</v>
      </c>
      <c r="AX247" s="14" t="s">
        <v>71</v>
      </c>
      <c r="AY247" s="220" t="s">
        <v>180</v>
      </c>
    </row>
    <row r="248" spans="2:51" s="14" customFormat="1" ht="11.25">
      <c r="B248" s="210"/>
      <c r="C248" s="211"/>
      <c r="D248" s="193" t="s">
        <v>193</v>
      </c>
      <c r="E248" s="212" t="s">
        <v>19</v>
      </c>
      <c r="F248" s="213" t="s">
        <v>361</v>
      </c>
      <c r="G248" s="211"/>
      <c r="H248" s="214">
        <v>0.85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193</v>
      </c>
      <c r="AU248" s="220" t="s">
        <v>80</v>
      </c>
      <c r="AV248" s="14" t="s">
        <v>80</v>
      </c>
      <c r="AW248" s="14" t="s">
        <v>33</v>
      </c>
      <c r="AX248" s="14" t="s">
        <v>71</v>
      </c>
      <c r="AY248" s="220" t="s">
        <v>180</v>
      </c>
    </row>
    <row r="249" spans="2:51" s="14" customFormat="1" ht="11.25">
      <c r="B249" s="210"/>
      <c r="C249" s="211"/>
      <c r="D249" s="193" t="s">
        <v>193</v>
      </c>
      <c r="E249" s="212" t="s">
        <v>19</v>
      </c>
      <c r="F249" s="213" t="s">
        <v>362</v>
      </c>
      <c r="G249" s="211"/>
      <c r="H249" s="214">
        <v>24.42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193</v>
      </c>
      <c r="AU249" s="220" t="s">
        <v>80</v>
      </c>
      <c r="AV249" s="14" t="s">
        <v>80</v>
      </c>
      <c r="AW249" s="14" t="s">
        <v>33</v>
      </c>
      <c r="AX249" s="14" t="s">
        <v>71</v>
      </c>
      <c r="AY249" s="220" t="s">
        <v>180</v>
      </c>
    </row>
    <row r="250" spans="2:51" s="14" customFormat="1" ht="11.25">
      <c r="B250" s="210"/>
      <c r="C250" s="211"/>
      <c r="D250" s="193" t="s">
        <v>193</v>
      </c>
      <c r="E250" s="212" t="s">
        <v>19</v>
      </c>
      <c r="F250" s="213" t="s">
        <v>363</v>
      </c>
      <c r="G250" s="211"/>
      <c r="H250" s="214">
        <v>6.7880000000000003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193</v>
      </c>
      <c r="AU250" s="220" t="s">
        <v>80</v>
      </c>
      <c r="AV250" s="14" t="s">
        <v>80</v>
      </c>
      <c r="AW250" s="14" t="s">
        <v>33</v>
      </c>
      <c r="AX250" s="14" t="s">
        <v>71</v>
      </c>
      <c r="AY250" s="220" t="s">
        <v>180</v>
      </c>
    </row>
    <row r="251" spans="2:51" s="14" customFormat="1" ht="11.25">
      <c r="B251" s="210"/>
      <c r="C251" s="211"/>
      <c r="D251" s="193" t="s">
        <v>193</v>
      </c>
      <c r="E251" s="212" t="s">
        <v>19</v>
      </c>
      <c r="F251" s="213" t="s">
        <v>364</v>
      </c>
      <c r="G251" s="211"/>
      <c r="H251" s="214">
        <v>1.8879999999999999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193</v>
      </c>
      <c r="AU251" s="220" t="s">
        <v>80</v>
      </c>
      <c r="AV251" s="14" t="s">
        <v>80</v>
      </c>
      <c r="AW251" s="14" t="s">
        <v>33</v>
      </c>
      <c r="AX251" s="14" t="s">
        <v>71</v>
      </c>
      <c r="AY251" s="220" t="s">
        <v>180</v>
      </c>
    </row>
    <row r="252" spans="2:51" s="14" customFormat="1" ht="11.25">
      <c r="B252" s="210"/>
      <c r="C252" s="211"/>
      <c r="D252" s="193" t="s">
        <v>193</v>
      </c>
      <c r="E252" s="212" t="s">
        <v>19</v>
      </c>
      <c r="F252" s="213" t="s">
        <v>365</v>
      </c>
      <c r="G252" s="211"/>
      <c r="H252" s="214">
        <v>3.298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193</v>
      </c>
      <c r="AU252" s="220" t="s">
        <v>80</v>
      </c>
      <c r="AV252" s="14" t="s">
        <v>80</v>
      </c>
      <c r="AW252" s="14" t="s">
        <v>33</v>
      </c>
      <c r="AX252" s="14" t="s">
        <v>71</v>
      </c>
      <c r="AY252" s="220" t="s">
        <v>180</v>
      </c>
    </row>
    <row r="253" spans="2:51" s="14" customFormat="1" ht="22.5">
      <c r="B253" s="210"/>
      <c r="C253" s="211"/>
      <c r="D253" s="193" t="s">
        <v>193</v>
      </c>
      <c r="E253" s="212" t="s">
        <v>19</v>
      </c>
      <c r="F253" s="213" t="s">
        <v>366</v>
      </c>
      <c r="G253" s="211"/>
      <c r="H253" s="214">
        <v>56.146999999999998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193</v>
      </c>
      <c r="AU253" s="220" t="s">
        <v>80</v>
      </c>
      <c r="AV253" s="14" t="s">
        <v>80</v>
      </c>
      <c r="AW253" s="14" t="s">
        <v>33</v>
      </c>
      <c r="AX253" s="14" t="s">
        <v>71</v>
      </c>
      <c r="AY253" s="220" t="s">
        <v>180</v>
      </c>
    </row>
    <row r="254" spans="2:51" s="14" customFormat="1" ht="11.25">
      <c r="B254" s="210"/>
      <c r="C254" s="211"/>
      <c r="D254" s="193" t="s">
        <v>193</v>
      </c>
      <c r="E254" s="212" t="s">
        <v>19</v>
      </c>
      <c r="F254" s="213" t="s">
        <v>367</v>
      </c>
      <c r="G254" s="211"/>
      <c r="H254" s="214">
        <v>1.8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193</v>
      </c>
      <c r="AU254" s="220" t="s">
        <v>80</v>
      </c>
      <c r="AV254" s="14" t="s">
        <v>80</v>
      </c>
      <c r="AW254" s="14" t="s">
        <v>33</v>
      </c>
      <c r="AX254" s="14" t="s">
        <v>71</v>
      </c>
      <c r="AY254" s="220" t="s">
        <v>180</v>
      </c>
    </row>
    <row r="255" spans="2:51" s="14" customFormat="1" ht="11.25">
      <c r="B255" s="210"/>
      <c r="C255" s="211"/>
      <c r="D255" s="193" t="s">
        <v>193</v>
      </c>
      <c r="E255" s="212" t="s">
        <v>19</v>
      </c>
      <c r="F255" s="213" t="s">
        <v>368</v>
      </c>
      <c r="G255" s="211"/>
      <c r="H255" s="214">
        <v>9.6969999999999992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193</v>
      </c>
      <c r="AU255" s="220" t="s">
        <v>80</v>
      </c>
      <c r="AV255" s="14" t="s">
        <v>80</v>
      </c>
      <c r="AW255" s="14" t="s">
        <v>33</v>
      </c>
      <c r="AX255" s="14" t="s">
        <v>71</v>
      </c>
      <c r="AY255" s="220" t="s">
        <v>180</v>
      </c>
    </row>
    <row r="256" spans="2:51" s="14" customFormat="1" ht="11.25">
      <c r="B256" s="210"/>
      <c r="C256" s="211"/>
      <c r="D256" s="193" t="s">
        <v>193</v>
      </c>
      <c r="E256" s="212" t="s">
        <v>19</v>
      </c>
      <c r="F256" s="213" t="s">
        <v>369</v>
      </c>
      <c r="G256" s="211"/>
      <c r="H256" s="214">
        <v>52.47</v>
      </c>
      <c r="I256" s="215"/>
      <c r="J256" s="211"/>
      <c r="K256" s="211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193</v>
      </c>
      <c r="AU256" s="220" t="s">
        <v>80</v>
      </c>
      <c r="AV256" s="14" t="s">
        <v>80</v>
      </c>
      <c r="AW256" s="14" t="s">
        <v>33</v>
      </c>
      <c r="AX256" s="14" t="s">
        <v>71</v>
      </c>
      <c r="AY256" s="220" t="s">
        <v>180</v>
      </c>
    </row>
    <row r="257" spans="1:65" s="14" customFormat="1" ht="33.75">
      <c r="B257" s="210"/>
      <c r="C257" s="211"/>
      <c r="D257" s="193" t="s">
        <v>193</v>
      </c>
      <c r="E257" s="212" t="s">
        <v>19</v>
      </c>
      <c r="F257" s="213" t="s">
        <v>370</v>
      </c>
      <c r="G257" s="211"/>
      <c r="H257" s="214">
        <v>65.576999999999998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193</v>
      </c>
      <c r="AU257" s="220" t="s">
        <v>80</v>
      </c>
      <c r="AV257" s="14" t="s">
        <v>80</v>
      </c>
      <c r="AW257" s="14" t="s">
        <v>33</v>
      </c>
      <c r="AX257" s="14" t="s">
        <v>71</v>
      </c>
      <c r="AY257" s="220" t="s">
        <v>180</v>
      </c>
    </row>
    <row r="258" spans="1:65" s="14" customFormat="1" ht="11.25">
      <c r="B258" s="210"/>
      <c r="C258" s="211"/>
      <c r="D258" s="193" t="s">
        <v>193</v>
      </c>
      <c r="E258" s="212" t="s">
        <v>19</v>
      </c>
      <c r="F258" s="213" t="s">
        <v>371</v>
      </c>
      <c r="G258" s="211"/>
      <c r="H258" s="214">
        <v>13.32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193</v>
      </c>
      <c r="AU258" s="220" t="s">
        <v>80</v>
      </c>
      <c r="AV258" s="14" t="s">
        <v>80</v>
      </c>
      <c r="AW258" s="14" t="s">
        <v>33</v>
      </c>
      <c r="AX258" s="14" t="s">
        <v>71</v>
      </c>
      <c r="AY258" s="220" t="s">
        <v>180</v>
      </c>
    </row>
    <row r="259" spans="1:65" s="14" customFormat="1" ht="11.25">
      <c r="B259" s="210"/>
      <c r="C259" s="211"/>
      <c r="D259" s="193" t="s">
        <v>193</v>
      </c>
      <c r="E259" s="212" t="s">
        <v>19</v>
      </c>
      <c r="F259" s="213" t="s">
        <v>372</v>
      </c>
      <c r="G259" s="211"/>
      <c r="H259" s="214">
        <v>18.5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193</v>
      </c>
      <c r="AU259" s="220" t="s">
        <v>80</v>
      </c>
      <c r="AV259" s="14" t="s">
        <v>80</v>
      </c>
      <c r="AW259" s="14" t="s">
        <v>33</v>
      </c>
      <c r="AX259" s="14" t="s">
        <v>71</v>
      </c>
      <c r="AY259" s="220" t="s">
        <v>180</v>
      </c>
    </row>
    <row r="260" spans="1:65" s="14" customFormat="1" ht="11.25">
      <c r="B260" s="210"/>
      <c r="C260" s="211"/>
      <c r="D260" s="193" t="s">
        <v>193</v>
      </c>
      <c r="E260" s="212" t="s">
        <v>19</v>
      </c>
      <c r="F260" s="213" t="s">
        <v>373</v>
      </c>
      <c r="G260" s="211"/>
      <c r="H260" s="214">
        <v>52.436999999999998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193</v>
      </c>
      <c r="AU260" s="220" t="s">
        <v>80</v>
      </c>
      <c r="AV260" s="14" t="s">
        <v>80</v>
      </c>
      <c r="AW260" s="14" t="s">
        <v>33</v>
      </c>
      <c r="AX260" s="14" t="s">
        <v>71</v>
      </c>
      <c r="AY260" s="220" t="s">
        <v>180</v>
      </c>
    </row>
    <row r="261" spans="1:65" s="15" customFormat="1" ht="11.25">
      <c r="B261" s="221"/>
      <c r="C261" s="222"/>
      <c r="D261" s="193" t="s">
        <v>193</v>
      </c>
      <c r="E261" s="223" t="s">
        <v>19</v>
      </c>
      <c r="F261" s="224" t="s">
        <v>238</v>
      </c>
      <c r="G261" s="222"/>
      <c r="H261" s="225">
        <v>708.18200000000013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193</v>
      </c>
      <c r="AU261" s="231" t="s">
        <v>80</v>
      </c>
      <c r="AV261" s="15" t="s">
        <v>187</v>
      </c>
      <c r="AW261" s="15" t="s">
        <v>33</v>
      </c>
      <c r="AX261" s="15" t="s">
        <v>78</v>
      </c>
      <c r="AY261" s="231" t="s">
        <v>180</v>
      </c>
    </row>
    <row r="262" spans="1:65" s="2" customFormat="1" ht="24.2" customHeight="1">
      <c r="A262" s="36"/>
      <c r="B262" s="37"/>
      <c r="C262" s="180" t="s">
        <v>374</v>
      </c>
      <c r="D262" s="180" t="s">
        <v>182</v>
      </c>
      <c r="E262" s="181" t="s">
        <v>375</v>
      </c>
      <c r="F262" s="182" t="s">
        <v>376</v>
      </c>
      <c r="G262" s="183" t="s">
        <v>230</v>
      </c>
      <c r="H262" s="184">
        <v>351.60599999999999</v>
      </c>
      <c r="I262" s="185"/>
      <c r="J262" s="186">
        <f>ROUND(I262*H262,2)</f>
        <v>0</v>
      </c>
      <c r="K262" s="182" t="s">
        <v>186</v>
      </c>
      <c r="L262" s="41"/>
      <c r="M262" s="187" t="s">
        <v>19</v>
      </c>
      <c r="N262" s="188" t="s">
        <v>42</v>
      </c>
      <c r="O262" s="66"/>
      <c r="P262" s="189">
        <f>O262*H262</f>
        <v>0</v>
      </c>
      <c r="Q262" s="189">
        <v>4.3800000000000002E-3</v>
      </c>
      <c r="R262" s="189">
        <f>Q262*H262</f>
        <v>1.54003428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187</v>
      </c>
      <c r="AT262" s="191" t="s">
        <v>182</v>
      </c>
      <c r="AU262" s="191" t="s">
        <v>80</v>
      </c>
      <c r="AY262" s="19" t="s">
        <v>180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78</v>
      </c>
      <c r="BK262" s="192">
        <f>ROUND(I262*H262,2)</f>
        <v>0</v>
      </c>
      <c r="BL262" s="19" t="s">
        <v>187</v>
      </c>
      <c r="BM262" s="191" t="s">
        <v>377</v>
      </c>
    </row>
    <row r="263" spans="1:65" s="2" customFormat="1" ht="19.5">
      <c r="A263" s="36"/>
      <c r="B263" s="37"/>
      <c r="C263" s="38"/>
      <c r="D263" s="193" t="s">
        <v>189</v>
      </c>
      <c r="E263" s="38"/>
      <c r="F263" s="194" t="s">
        <v>378</v>
      </c>
      <c r="G263" s="38"/>
      <c r="H263" s="38"/>
      <c r="I263" s="195"/>
      <c r="J263" s="38"/>
      <c r="K263" s="38"/>
      <c r="L263" s="41"/>
      <c r="M263" s="196"/>
      <c r="N263" s="197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189</v>
      </c>
      <c r="AU263" s="19" t="s">
        <v>80</v>
      </c>
    </row>
    <row r="264" spans="1:65" s="2" customFormat="1" ht="11.25">
      <c r="A264" s="36"/>
      <c r="B264" s="37"/>
      <c r="C264" s="38"/>
      <c r="D264" s="198" t="s">
        <v>191</v>
      </c>
      <c r="E264" s="38"/>
      <c r="F264" s="199" t="s">
        <v>379</v>
      </c>
      <c r="G264" s="38"/>
      <c r="H264" s="38"/>
      <c r="I264" s="195"/>
      <c r="J264" s="38"/>
      <c r="K264" s="38"/>
      <c r="L264" s="41"/>
      <c r="M264" s="196"/>
      <c r="N264" s="197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191</v>
      </c>
      <c r="AU264" s="19" t="s">
        <v>80</v>
      </c>
    </row>
    <row r="265" spans="1:65" s="13" customFormat="1" ht="11.25">
      <c r="B265" s="200"/>
      <c r="C265" s="201"/>
      <c r="D265" s="193" t="s">
        <v>193</v>
      </c>
      <c r="E265" s="202" t="s">
        <v>19</v>
      </c>
      <c r="F265" s="203" t="s">
        <v>335</v>
      </c>
      <c r="G265" s="201"/>
      <c r="H265" s="202" t="s">
        <v>19</v>
      </c>
      <c r="I265" s="204"/>
      <c r="J265" s="201"/>
      <c r="K265" s="201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193</v>
      </c>
      <c r="AU265" s="209" t="s">
        <v>80</v>
      </c>
      <c r="AV265" s="13" t="s">
        <v>78</v>
      </c>
      <c r="AW265" s="13" t="s">
        <v>33</v>
      </c>
      <c r="AX265" s="13" t="s">
        <v>71</v>
      </c>
      <c r="AY265" s="209" t="s">
        <v>180</v>
      </c>
    </row>
    <row r="266" spans="1:65" s="13" customFormat="1" ht="11.25">
      <c r="B266" s="200"/>
      <c r="C266" s="201"/>
      <c r="D266" s="193" t="s">
        <v>193</v>
      </c>
      <c r="E266" s="202" t="s">
        <v>19</v>
      </c>
      <c r="F266" s="203" t="s">
        <v>380</v>
      </c>
      <c r="G266" s="201"/>
      <c r="H266" s="202" t="s">
        <v>19</v>
      </c>
      <c r="I266" s="204"/>
      <c r="J266" s="201"/>
      <c r="K266" s="201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193</v>
      </c>
      <c r="AU266" s="209" t="s">
        <v>80</v>
      </c>
      <c r="AV266" s="13" t="s">
        <v>78</v>
      </c>
      <c r="AW266" s="13" t="s">
        <v>33</v>
      </c>
      <c r="AX266" s="13" t="s">
        <v>71</v>
      </c>
      <c r="AY266" s="209" t="s">
        <v>180</v>
      </c>
    </row>
    <row r="267" spans="1:65" s="14" customFormat="1" ht="11.25">
      <c r="B267" s="210"/>
      <c r="C267" s="211"/>
      <c r="D267" s="193" t="s">
        <v>193</v>
      </c>
      <c r="E267" s="212" t="s">
        <v>19</v>
      </c>
      <c r="F267" s="213" t="s">
        <v>381</v>
      </c>
      <c r="G267" s="211"/>
      <c r="H267" s="214">
        <v>13.103999999999999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193</v>
      </c>
      <c r="AU267" s="220" t="s">
        <v>80</v>
      </c>
      <c r="AV267" s="14" t="s">
        <v>80</v>
      </c>
      <c r="AW267" s="14" t="s">
        <v>33</v>
      </c>
      <c r="AX267" s="14" t="s">
        <v>71</v>
      </c>
      <c r="AY267" s="220" t="s">
        <v>180</v>
      </c>
    </row>
    <row r="268" spans="1:65" s="14" customFormat="1" ht="11.25">
      <c r="B268" s="210"/>
      <c r="C268" s="211"/>
      <c r="D268" s="193" t="s">
        <v>193</v>
      </c>
      <c r="E268" s="212" t="s">
        <v>19</v>
      </c>
      <c r="F268" s="213" t="s">
        <v>382</v>
      </c>
      <c r="G268" s="211"/>
      <c r="H268" s="214">
        <v>19.143999999999998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193</v>
      </c>
      <c r="AU268" s="220" t="s">
        <v>80</v>
      </c>
      <c r="AV268" s="14" t="s">
        <v>80</v>
      </c>
      <c r="AW268" s="14" t="s">
        <v>33</v>
      </c>
      <c r="AX268" s="14" t="s">
        <v>71</v>
      </c>
      <c r="AY268" s="220" t="s">
        <v>180</v>
      </c>
    </row>
    <row r="269" spans="1:65" s="14" customFormat="1" ht="11.25">
      <c r="B269" s="210"/>
      <c r="C269" s="211"/>
      <c r="D269" s="193" t="s">
        <v>193</v>
      </c>
      <c r="E269" s="212" t="s">
        <v>19</v>
      </c>
      <c r="F269" s="213" t="s">
        <v>383</v>
      </c>
      <c r="G269" s="211"/>
      <c r="H269" s="214">
        <v>18.5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193</v>
      </c>
      <c r="AU269" s="220" t="s">
        <v>80</v>
      </c>
      <c r="AV269" s="14" t="s">
        <v>80</v>
      </c>
      <c r="AW269" s="14" t="s">
        <v>33</v>
      </c>
      <c r="AX269" s="14" t="s">
        <v>71</v>
      </c>
      <c r="AY269" s="220" t="s">
        <v>180</v>
      </c>
    </row>
    <row r="270" spans="1:65" s="14" customFormat="1" ht="11.25">
      <c r="B270" s="210"/>
      <c r="C270" s="211"/>
      <c r="D270" s="193" t="s">
        <v>193</v>
      </c>
      <c r="E270" s="212" t="s">
        <v>19</v>
      </c>
      <c r="F270" s="213" t="s">
        <v>384</v>
      </c>
      <c r="G270" s="211"/>
      <c r="H270" s="214">
        <v>19.699000000000002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193</v>
      </c>
      <c r="AU270" s="220" t="s">
        <v>80</v>
      </c>
      <c r="AV270" s="14" t="s">
        <v>80</v>
      </c>
      <c r="AW270" s="14" t="s">
        <v>33</v>
      </c>
      <c r="AX270" s="14" t="s">
        <v>71</v>
      </c>
      <c r="AY270" s="220" t="s">
        <v>180</v>
      </c>
    </row>
    <row r="271" spans="1:65" s="14" customFormat="1" ht="11.25">
      <c r="B271" s="210"/>
      <c r="C271" s="211"/>
      <c r="D271" s="193" t="s">
        <v>193</v>
      </c>
      <c r="E271" s="212" t="s">
        <v>19</v>
      </c>
      <c r="F271" s="213" t="s">
        <v>385</v>
      </c>
      <c r="G271" s="211"/>
      <c r="H271" s="214">
        <v>18.87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193</v>
      </c>
      <c r="AU271" s="220" t="s">
        <v>80</v>
      </c>
      <c r="AV271" s="14" t="s">
        <v>80</v>
      </c>
      <c r="AW271" s="14" t="s">
        <v>33</v>
      </c>
      <c r="AX271" s="14" t="s">
        <v>71</v>
      </c>
      <c r="AY271" s="220" t="s">
        <v>180</v>
      </c>
    </row>
    <row r="272" spans="1:65" s="13" customFormat="1" ht="11.25">
      <c r="B272" s="200"/>
      <c r="C272" s="201"/>
      <c r="D272" s="193" t="s">
        <v>193</v>
      </c>
      <c r="E272" s="202" t="s">
        <v>19</v>
      </c>
      <c r="F272" s="203" t="s">
        <v>386</v>
      </c>
      <c r="G272" s="201"/>
      <c r="H272" s="202" t="s">
        <v>19</v>
      </c>
      <c r="I272" s="204"/>
      <c r="J272" s="201"/>
      <c r="K272" s="201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193</v>
      </c>
      <c r="AU272" s="209" t="s">
        <v>80</v>
      </c>
      <c r="AV272" s="13" t="s">
        <v>78</v>
      </c>
      <c r="AW272" s="13" t="s">
        <v>33</v>
      </c>
      <c r="AX272" s="13" t="s">
        <v>71</v>
      </c>
      <c r="AY272" s="209" t="s">
        <v>180</v>
      </c>
    </row>
    <row r="273" spans="1:65" s="14" customFormat="1" ht="22.5">
      <c r="B273" s="210"/>
      <c r="C273" s="211"/>
      <c r="D273" s="193" t="s">
        <v>193</v>
      </c>
      <c r="E273" s="212" t="s">
        <v>19</v>
      </c>
      <c r="F273" s="213" t="s">
        <v>387</v>
      </c>
      <c r="G273" s="211"/>
      <c r="H273" s="214">
        <v>44.667000000000002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193</v>
      </c>
      <c r="AU273" s="220" t="s">
        <v>80</v>
      </c>
      <c r="AV273" s="14" t="s">
        <v>80</v>
      </c>
      <c r="AW273" s="14" t="s">
        <v>33</v>
      </c>
      <c r="AX273" s="14" t="s">
        <v>71</v>
      </c>
      <c r="AY273" s="220" t="s">
        <v>180</v>
      </c>
    </row>
    <row r="274" spans="1:65" s="14" customFormat="1" ht="22.5">
      <c r="B274" s="210"/>
      <c r="C274" s="211"/>
      <c r="D274" s="193" t="s">
        <v>193</v>
      </c>
      <c r="E274" s="212" t="s">
        <v>19</v>
      </c>
      <c r="F274" s="213" t="s">
        <v>388</v>
      </c>
      <c r="G274" s="211"/>
      <c r="H274" s="214">
        <v>28.808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193</v>
      </c>
      <c r="AU274" s="220" t="s">
        <v>80</v>
      </c>
      <c r="AV274" s="14" t="s">
        <v>80</v>
      </c>
      <c r="AW274" s="14" t="s">
        <v>33</v>
      </c>
      <c r="AX274" s="14" t="s">
        <v>71</v>
      </c>
      <c r="AY274" s="220" t="s">
        <v>180</v>
      </c>
    </row>
    <row r="275" spans="1:65" s="14" customFormat="1" ht="11.25">
      <c r="B275" s="210"/>
      <c r="C275" s="211"/>
      <c r="D275" s="193" t="s">
        <v>193</v>
      </c>
      <c r="E275" s="212" t="s">
        <v>19</v>
      </c>
      <c r="F275" s="213" t="s">
        <v>389</v>
      </c>
      <c r="G275" s="211"/>
      <c r="H275" s="214">
        <v>11.638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193</v>
      </c>
      <c r="AU275" s="220" t="s">
        <v>80</v>
      </c>
      <c r="AV275" s="14" t="s">
        <v>80</v>
      </c>
      <c r="AW275" s="14" t="s">
        <v>33</v>
      </c>
      <c r="AX275" s="14" t="s">
        <v>71</v>
      </c>
      <c r="AY275" s="220" t="s">
        <v>180</v>
      </c>
    </row>
    <row r="276" spans="1:65" s="14" customFormat="1" ht="11.25">
      <c r="B276" s="210"/>
      <c r="C276" s="211"/>
      <c r="D276" s="193" t="s">
        <v>193</v>
      </c>
      <c r="E276" s="212" t="s">
        <v>19</v>
      </c>
      <c r="F276" s="213" t="s">
        <v>390</v>
      </c>
      <c r="G276" s="211"/>
      <c r="H276" s="214">
        <v>29.254999999999999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193</v>
      </c>
      <c r="AU276" s="220" t="s">
        <v>80</v>
      </c>
      <c r="AV276" s="14" t="s">
        <v>80</v>
      </c>
      <c r="AW276" s="14" t="s">
        <v>33</v>
      </c>
      <c r="AX276" s="14" t="s">
        <v>71</v>
      </c>
      <c r="AY276" s="220" t="s">
        <v>180</v>
      </c>
    </row>
    <row r="277" spans="1:65" s="16" customFormat="1" ht="11.25">
      <c r="B277" s="242"/>
      <c r="C277" s="243"/>
      <c r="D277" s="193" t="s">
        <v>193</v>
      </c>
      <c r="E277" s="244" t="s">
        <v>19</v>
      </c>
      <c r="F277" s="245" t="s">
        <v>391</v>
      </c>
      <c r="G277" s="243"/>
      <c r="H277" s="246">
        <v>203.685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AT277" s="252" t="s">
        <v>193</v>
      </c>
      <c r="AU277" s="252" t="s">
        <v>80</v>
      </c>
      <c r="AV277" s="16" t="s">
        <v>91</v>
      </c>
      <c r="AW277" s="16" t="s">
        <v>33</v>
      </c>
      <c r="AX277" s="16" t="s">
        <v>71</v>
      </c>
      <c r="AY277" s="252" t="s">
        <v>180</v>
      </c>
    </row>
    <row r="278" spans="1:65" s="14" customFormat="1" ht="11.25">
      <c r="B278" s="210"/>
      <c r="C278" s="211"/>
      <c r="D278" s="193" t="s">
        <v>193</v>
      </c>
      <c r="E278" s="212" t="s">
        <v>19</v>
      </c>
      <c r="F278" s="213" t="s">
        <v>392</v>
      </c>
      <c r="G278" s="211"/>
      <c r="H278" s="214">
        <v>114.36799999999999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193</v>
      </c>
      <c r="AU278" s="220" t="s">
        <v>80</v>
      </c>
      <c r="AV278" s="14" t="s">
        <v>80</v>
      </c>
      <c r="AW278" s="14" t="s">
        <v>33</v>
      </c>
      <c r="AX278" s="14" t="s">
        <v>71</v>
      </c>
      <c r="AY278" s="220" t="s">
        <v>180</v>
      </c>
    </row>
    <row r="279" spans="1:65" s="14" customFormat="1" ht="11.25">
      <c r="B279" s="210"/>
      <c r="C279" s="211"/>
      <c r="D279" s="193" t="s">
        <v>193</v>
      </c>
      <c r="E279" s="212" t="s">
        <v>19</v>
      </c>
      <c r="F279" s="213" t="s">
        <v>393</v>
      </c>
      <c r="G279" s="211"/>
      <c r="H279" s="214">
        <v>33.552999999999997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193</v>
      </c>
      <c r="AU279" s="220" t="s">
        <v>80</v>
      </c>
      <c r="AV279" s="14" t="s">
        <v>80</v>
      </c>
      <c r="AW279" s="14" t="s">
        <v>33</v>
      </c>
      <c r="AX279" s="14" t="s">
        <v>71</v>
      </c>
      <c r="AY279" s="220" t="s">
        <v>180</v>
      </c>
    </row>
    <row r="280" spans="1:65" s="15" customFormat="1" ht="11.25">
      <c r="B280" s="221"/>
      <c r="C280" s="222"/>
      <c r="D280" s="193" t="s">
        <v>193</v>
      </c>
      <c r="E280" s="223" t="s">
        <v>19</v>
      </c>
      <c r="F280" s="224" t="s">
        <v>238</v>
      </c>
      <c r="G280" s="222"/>
      <c r="H280" s="225">
        <v>351.60599999999999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193</v>
      </c>
      <c r="AU280" s="231" t="s">
        <v>80</v>
      </c>
      <c r="AV280" s="15" t="s">
        <v>187</v>
      </c>
      <c r="AW280" s="15" t="s">
        <v>33</v>
      </c>
      <c r="AX280" s="15" t="s">
        <v>78</v>
      </c>
      <c r="AY280" s="231" t="s">
        <v>180</v>
      </c>
    </row>
    <row r="281" spans="1:65" s="2" customFormat="1" ht="24.2" customHeight="1">
      <c r="A281" s="36"/>
      <c r="B281" s="37"/>
      <c r="C281" s="180" t="s">
        <v>7</v>
      </c>
      <c r="D281" s="180" t="s">
        <v>182</v>
      </c>
      <c r="E281" s="181" t="s">
        <v>394</v>
      </c>
      <c r="F281" s="182" t="s">
        <v>395</v>
      </c>
      <c r="G281" s="183" t="s">
        <v>230</v>
      </c>
      <c r="H281" s="184">
        <v>262.28899999999999</v>
      </c>
      <c r="I281" s="185"/>
      <c r="J281" s="186">
        <f>ROUND(I281*H281,2)</f>
        <v>0</v>
      </c>
      <c r="K281" s="182" t="s">
        <v>186</v>
      </c>
      <c r="L281" s="41"/>
      <c r="M281" s="187" t="s">
        <v>19</v>
      </c>
      <c r="N281" s="188" t="s">
        <v>42</v>
      </c>
      <c r="O281" s="66"/>
      <c r="P281" s="189">
        <f>O281*H281</f>
        <v>0</v>
      </c>
      <c r="Q281" s="189">
        <v>1.47E-2</v>
      </c>
      <c r="R281" s="189">
        <f>Q281*H281</f>
        <v>3.8556482999999995</v>
      </c>
      <c r="S281" s="189">
        <v>0</v>
      </c>
      <c r="T281" s="19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187</v>
      </c>
      <c r="AT281" s="191" t="s">
        <v>182</v>
      </c>
      <c r="AU281" s="191" t="s">
        <v>80</v>
      </c>
      <c r="AY281" s="19" t="s">
        <v>180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78</v>
      </c>
      <c r="BK281" s="192">
        <f>ROUND(I281*H281,2)</f>
        <v>0</v>
      </c>
      <c r="BL281" s="19" t="s">
        <v>187</v>
      </c>
      <c r="BM281" s="191" t="s">
        <v>396</v>
      </c>
    </row>
    <row r="282" spans="1:65" s="2" customFormat="1" ht="19.5">
      <c r="A282" s="36"/>
      <c r="B282" s="37"/>
      <c r="C282" s="38"/>
      <c r="D282" s="193" t="s">
        <v>189</v>
      </c>
      <c r="E282" s="38"/>
      <c r="F282" s="194" t="s">
        <v>397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189</v>
      </c>
      <c r="AU282" s="19" t="s">
        <v>80</v>
      </c>
    </row>
    <row r="283" spans="1:65" s="2" customFormat="1" ht="11.25">
      <c r="A283" s="36"/>
      <c r="B283" s="37"/>
      <c r="C283" s="38"/>
      <c r="D283" s="198" t="s">
        <v>191</v>
      </c>
      <c r="E283" s="38"/>
      <c r="F283" s="199" t="s">
        <v>398</v>
      </c>
      <c r="G283" s="38"/>
      <c r="H283" s="38"/>
      <c r="I283" s="195"/>
      <c r="J283" s="38"/>
      <c r="K283" s="38"/>
      <c r="L283" s="41"/>
      <c r="M283" s="196"/>
      <c r="N283" s="197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191</v>
      </c>
      <c r="AU283" s="19" t="s">
        <v>80</v>
      </c>
    </row>
    <row r="284" spans="1:65" s="13" customFormat="1" ht="11.25">
      <c r="B284" s="200"/>
      <c r="C284" s="201"/>
      <c r="D284" s="193" t="s">
        <v>193</v>
      </c>
      <c r="E284" s="202" t="s">
        <v>19</v>
      </c>
      <c r="F284" s="203" t="s">
        <v>201</v>
      </c>
      <c r="G284" s="201"/>
      <c r="H284" s="202" t="s">
        <v>19</v>
      </c>
      <c r="I284" s="204"/>
      <c r="J284" s="201"/>
      <c r="K284" s="201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193</v>
      </c>
      <c r="AU284" s="209" t="s">
        <v>80</v>
      </c>
      <c r="AV284" s="13" t="s">
        <v>78</v>
      </c>
      <c r="AW284" s="13" t="s">
        <v>33</v>
      </c>
      <c r="AX284" s="13" t="s">
        <v>71</v>
      </c>
      <c r="AY284" s="209" t="s">
        <v>180</v>
      </c>
    </row>
    <row r="285" spans="1:65" s="13" customFormat="1" ht="11.25">
      <c r="B285" s="200"/>
      <c r="C285" s="201"/>
      <c r="D285" s="193" t="s">
        <v>193</v>
      </c>
      <c r="E285" s="202" t="s">
        <v>19</v>
      </c>
      <c r="F285" s="203" t="s">
        <v>386</v>
      </c>
      <c r="G285" s="201"/>
      <c r="H285" s="202" t="s">
        <v>19</v>
      </c>
      <c r="I285" s="204"/>
      <c r="J285" s="201"/>
      <c r="K285" s="201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193</v>
      </c>
      <c r="AU285" s="209" t="s">
        <v>80</v>
      </c>
      <c r="AV285" s="13" t="s">
        <v>78</v>
      </c>
      <c r="AW285" s="13" t="s">
        <v>33</v>
      </c>
      <c r="AX285" s="13" t="s">
        <v>71</v>
      </c>
      <c r="AY285" s="209" t="s">
        <v>180</v>
      </c>
    </row>
    <row r="286" spans="1:65" s="14" customFormat="1" ht="22.5">
      <c r="B286" s="210"/>
      <c r="C286" s="211"/>
      <c r="D286" s="193" t="s">
        <v>193</v>
      </c>
      <c r="E286" s="212" t="s">
        <v>19</v>
      </c>
      <c r="F286" s="213" t="s">
        <v>387</v>
      </c>
      <c r="G286" s="211"/>
      <c r="H286" s="214">
        <v>44.667000000000002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193</v>
      </c>
      <c r="AU286" s="220" t="s">
        <v>80</v>
      </c>
      <c r="AV286" s="14" t="s">
        <v>80</v>
      </c>
      <c r="AW286" s="14" t="s">
        <v>33</v>
      </c>
      <c r="AX286" s="14" t="s">
        <v>71</v>
      </c>
      <c r="AY286" s="220" t="s">
        <v>180</v>
      </c>
    </row>
    <row r="287" spans="1:65" s="14" customFormat="1" ht="22.5">
      <c r="B287" s="210"/>
      <c r="C287" s="211"/>
      <c r="D287" s="193" t="s">
        <v>193</v>
      </c>
      <c r="E287" s="212" t="s">
        <v>19</v>
      </c>
      <c r="F287" s="213" t="s">
        <v>388</v>
      </c>
      <c r="G287" s="211"/>
      <c r="H287" s="214">
        <v>28.808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193</v>
      </c>
      <c r="AU287" s="220" t="s">
        <v>80</v>
      </c>
      <c r="AV287" s="14" t="s">
        <v>80</v>
      </c>
      <c r="AW287" s="14" t="s">
        <v>33</v>
      </c>
      <c r="AX287" s="14" t="s">
        <v>71</v>
      </c>
      <c r="AY287" s="220" t="s">
        <v>180</v>
      </c>
    </row>
    <row r="288" spans="1:65" s="14" customFormat="1" ht="11.25">
      <c r="B288" s="210"/>
      <c r="C288" s="211"/>
      <c r="D288" s="193" t="s">
        <v>193</v>
      </c>
      <c r="E288" s="212" t="s">
        <v>19</v>
      </c>
      <c r="F288" s="213" t="s">
        <v>389</v>
      </c>
      <c r="G288" s="211"/>
      <c r="H288" s="214">
        <v>11.638</v>
      </c>
      <c r="I288" s="215"/>
      <c r="J288" s="211"/>
      <c r="K288" s="211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193</v>
      </c>
      <c r="AU288" s="220" t="s">
        <v>80</v>
      </c>
      <c r="AV288" s="14" t="s">
        <v>80</v>
      </c>
      <c r="AW288" s="14" t="s">
        <v>33</v>
      </c>
      <c r="AX288" s="14" t="s">
        <v>71</v>
      </c>
      <c r="AY288" s="220" t="s">
        <v>180</v>
      </c>
    </row>
    <row r="289" spans="1:65" s="14" customFormat="1" ht="11.25">
      <c r="B289" s="210"/>
      <c r="C289" s="211"/>
      <c r="D289" s="193" t="s">
        <v>193</v>
      </c>
      <c r="E289" s="212" t="s">
        <v>19</v>
      </c>
      <c r="F289" s="213" t="s">
        <v>390</v>
      </c>
      <c r="G289" s="211"/>
      <c r="H289" s="214">
        <v>29.254999999999999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193</v>
      </c>
      <c r="AU289" s="220" t="s">
        <v>80</v>
      </c>
      <c r="AV289" s="14" t="s">
        <v>80</v>
      </c>
      <c r="AW289" s="14" t="s">
        <v>33</v>
      </c>
      <c r="AX289" s="14" t="s">
        <v>71</v>
      </c>
      <c r="AY289" s="220" t="s">
        <v>180</v>
      </c>
    </row>
    <row r="290" spans="1:65" s="16" customFormat="1" ht="11.25">
      <c r="B290" s="242"/>
      <c r="C290" s="243"/>
      <c r="D290" s="193" t="s">
        <v>193</v>
      </c>
      <c r="E290" s="244" t="s">
        <v>19</v>
      </c>
      <c r="F290" s="245" t="s">
        <v>391</v>
      </c>
      <c r="G290" s="243"/>
      <c r="H290" s="246">
        <v>114.36799999999999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AT290" s="252" t="s">
        <v>193</v>
      </c>
      <c r="AU290" s="252" t="s">
        <v>80</v>
      </c>
      <c r="AV290" s="16" t="s">
        <v>91</v>
      </c>
      <c r="AW290" s="16" t="s">
        <v>33</v>
      </c>
      <c r="AX290" s="16" t="s">
        <v>71</v>
      </c>
      <c r="AY290" s="252" t="s">
        <v>180</v>
      </c>
    </row>
    <row r="291" spans="1:65" s="14" customFormat="1" ht="11.25">
      <c r="B291" s="210"/>
      <c r="C291" s="211"/>
      <c r="D291" s="193" t="s">
        <v>193</v>
      </c>
      <c r="E291" s="212" t="s">
        <v>19</v>
      </c>
      <c r="F291" s="213" t="s">
        <v>392</v>
      </c>
      <c r="G291" s="211"/>
      <c r="H291" s="214">
        <v>114.36799999999999</v>
      </c>
      <c r="I291" s="215"/>
      <c r="J291" s="211"/>
      <c r="K291" s="211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193</v>
      </c>
      <c r="AU291" s="220" t="s">
        <v>80</v>
      </c>
      <c r="AV291" s="14" t="s">
        <v>80</v>
      </c>
      <c r="AW291" s="14" t="s">
        <v>33</v>
      </c>
      <c r="AX291" s="14" t="s">
        <v>71</v>
      </c>
      <c r="AY291" s="220" t="s">
        <v>180</v>
      </c>
    </row>
    <row r="292" spans="1:65" s="14" customFormat="1" ht="11.25">
      <c r="B292" s="210"/>
      <c r="C292" s="211"/>
      <c r="D292" s="193" t="s">
        <v>193</v>
      </c>
      <c r="E292" s="212" t="s">
        <v>19</v>
      </c>
      <c r="F292" s="213" t="s">
        <v>393</v>
      </c>
      <c r="G292" s="211"/>
      <c r="H292" s="214">
        <v>33.552999999999997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193</v>
      </c>
      <c r="AU292" s="220" t="s">
        <v>80</v>
      </c>
      <c r="AV292" s="14" t="s">
        <v>80</v>
      </c>
      <c r="AW292" s="14" t="s">
        <v>33</v>
      </c>
      <c r="AX292" s="14" t="s">
        <v>71</v>
      </c>
      <c r="AY292" s="220" t="s">
        <v>180</v>
      </c>
    </row>
    <row r="293" spans="1:65" s="15" customFormat="1" ht="11.25">
      <c r="B293" s="221"/>
      <c r="C293" s="222"/>
      <c r="D293" s="193" t="s">
        <v>193</v>
      </c>
      <c r="E293" s="223" t="s">
        <v>19</v>
      </c>
      <c r="F293" s="224" t="s">
        <v>238</v>
      </c>
      <c r="G293" s="222"/>
      <c r="H293" s="225">
        <v>262.28899999999999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193</v>
      </c>
      <c r="AU293" s="231" t="s">
        <v>80</v>
      </c>
      <c r="AV293" s="15" t="s">
        <v>187</v>
      </c>
      <c r="AW293" s="15" t="s">
        <v>33</v>
      </c>
      <c r="AX293" s="15" t="s">
        <v>78</v>
      </c>
      <c r="AY293" s="231" t="s">
        <v>180</v>
      </c>
    </row>
    <row r="294" spans="1:65" s="2" customFormat="1" ht="24.2" customHeight="1">
      <c r="A294" s="36"/>
      <c r="B294" s="37"/>
      <c r="C294" s="180" t="s">
        <v>399</v>
      </c>
      <c r="D294" s="180" t="s">
        <v>182</v>
      </c>
      <c r="E294" s="181" t="s">
        <v>400</v>
      </c>
      <c r="F294" s="182" t="s">
        <v>401</v>
      </c>
      <c r="G294" s="183" t="s">
        <v>230</v>
      </c>
      <c r="H294" s="184">
        <v>120.181</v>
      </c>
      <c r="I294" s="185"/>
      <c r="J294" s="186">
        <f>ROUND(I294*H294,2)</f>
        <v>0</v>
      </c>
      <c r="K294" s="182" t="s">
        <v>186</v>
      </c>
      <c r="L294" s="41"/>
      <c r="M294" s="187" t="s">
        <v>19</v>
      </c>
      <c r="N294" s="188" t="s">
        <v>42</v>
      </c>
      <c r="O294" s="66"/>
      <c r="P294" s="189">
        <f>O294*H294</f>
        <v>0</v>
      </c>
      <c r="Q294" s="189">
        <v>1.8380000000000001E-2</v>
      </c>
      <c r="R294" s="189">
        <f>Q294*H294</f>
        <v>2.2089267800000001</v>
      </c>
      <c r="S294" s="189">
        <v>0</v>
      </c>
      <c r="T294" s="190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1" t="s">
        <v>187</v>
      </c>
      <c r="AT294" s="191" t="s">
        <v>182</v>
      </c>
      <c r="AU294" s="191" t="s">
        <v>80</v>
      </c>
      <c r="AY294" s="19" t="s">
        <v>180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9" t="s">
        <v>78</v>
      </c>
      <c r="BK294" s="192">
        <f>ROUND(I294*H294,2)</f>
        <v>0</v>
      </c>
      <c r="BL294" s="19" t="s">
        <v>187</v>
      </c>
      <c r="BM294" s="191" t="s">
        <v>402</v>
      </c>
    </row>
    <row r="295" spans="1:65" s="2" customFormat="1" ht="29.25">
      <c r="A295" s="36"/>
      <c r="B295" s="37"/>
      <c r="C295" s="38"/>
      <c r="D295" s="193" t="s">
        <v>189</v>
      </c>
      <c r="E295" s="38"/>
      <c r="F295" s="194" t="s">
        <v>403</v>
      </c>
      <c r="G295" s="38"/>
      <c r="H295" s="38"/>
      <c r="I295" s="195"/>
      <c r="J295" s="38"/>
      <c r="K295" s="38"/>
      <c r="L295" s="41"/>
      <c r="M295" s="196"/>
      <c r="N295" s="197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189</v>
      </c>
      <c r="AU295" s="19" t="s">
        <v>80</v>
      </c>
    </row>
    <row r="296" spans="1:65" s="2" customFormat="1" ht="11.25">
      <c r="A296" s="36"/>
      <c r="B296" s="37"/>
      <c r="C296" s="38"/>
      <c r="D296" s="198" t="s">
        <v>191</v>
      </c>
      <c r="E296" s="38"/>
      <c r="F296" s="199" t="s">
        <v>404</v>
      </c>
      <c r="G296" s="38"/>
      <c r="H296" s="38"/>
      <c r="I296" s="195"/>
      <c r="J296" s="38"/>
      <c r="K296" s="38"/>
      <c r="L296" s="41"/>
      <c r="M296" s="196"/>
      <c r="N296" s="197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191</v>
      </c>
      <c r="AU296" s="19" t="s">
        <v>80</v>
      </c>
    </row>
    <row r="297" spans="1:65" s="13" customFormat="1" ht="11.25">
      <c r="B297" s="200"/>
      <c r="C297" s="201"/>
      <c r="D297" s="193" t="s">
        <v>193</v>
      </c>
      <c r="E297" s="202" t="s">
        <v>19</v>
      </c>
      <c r="F297" s="203" t="s">
        <v>335</v>
      </c>
      <c r="G297" s="201"/>
      <c r="H297" s="202" t="s">
        <v>19</v>
      </c>
      <c r="I297" s="204"/>
      <c r="J297" s="201"/>
      <c r="K297" s="201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193</v>
      </c>
      <c r="AU297" s="209" t="s">
        <v>80</v>
      </c>
      <c r="AV297" s="13" t="s">
        <v>78</v>
      </c>
      <c r="AW297" s="13" t="s">
        <v>33</v>
      </c>
      <c r="AX297" s="13" t="s">
        <v>71</v>
      </c>
      <c r="AY297" s="209" t="s">
        <v>180</v>
      </c>
    </row>
    <row r="298" spans="1:65" s="13" customFormat="1" ht="22.5">
      <c r="B298" s="200"/>
      <c r="C298" s="201"/>
      <c r="D298" s="193" t="s">
        <v>193</v>
      </c>
      <c r="E298" s="202" t="s">
        <v>19</v>
      </c>
      <c r="F298" s="203" t="s">
        <v>405</v>
      </c>
      <c r="G298" s="201"/>
      <c r="H298" s="202" t="s">
        <v>19</v>
      </c>
      <c r="I298" s="204"/>
      <c r="J298" s="201"/>
      <c r="K298" s="201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193</v>
      </c>
      <c r="AU298" s="209" t="s">
        <v>80</v>
      </c>
      <c r="AV298" s="13" t="s">
        <v>78</v>
      </c>
      <c r="AW298" s="13" t="s">
        <v>33</v>
      </c>
      <c r="AX298" s="13" t="s">
        <v>71</v>
      </c>
      <c r="AY298" s="209" t="s">
        <v>180</v>
      </c>
    </row>
    <row r="299" spans="1:65" s="13" customFormat="1" ht="11.25">
      <c r="B299" s="200"/>
      <c r="C299" s="201"/>
      <c r="D299" s="193" t="s">
        <v>193</v>
      </c>
      <c r="E299" s="202" t="s">
        <v>19</v>
      </c>
      <c r="F299" s="203" t="s">
        <v>336</v>
      </c>
      <c r="G299" s="201"/>
      <c r="H299" s="202" t="s">
        <v>19</v>
      </c>
      <c r="I299" s="204"/>
      <c r="J299" s="201"/>
      <c r="K299" s="201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193</v>
      </c>
      <c r="AU299" s="209" t="s">
        <v>80</v>
      </c>
      <c r="AV299" s="13" t="s">
        <v>78</v>
      </c>
      <c r="AW299" s="13" t="s">
        <v>33</v>
      </c>
      <c r="AX299" s="13" t="s">
        <v>71</v>
      </c>
      <c r="AY299" s="209" t="s">
        <v>180</v>
      </c>
    </row>
    <row r="300" spans="1:65" s="13" customFormat="1" ht="11.25">
      <c r="B300" s="200"/>
      <c r="C300" s="201"/>
      <c r="D300" s="193" t="s">
        <v>193</v>
      </c>
      <c r="E300" s="202" t="s">
        <v>19</v>
      </c>
      <c r="F300" s="203" t="s">
        <v>337</v>
      </c>
      <c r="G300" s="201"/>
      <c r="H300" s="202" t="s">
        <v>19</v>
      </c>
      <c r="I300" s="204"/>
      <c r="J300" s="201"/>
      <c r="K300" s="201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193</v>
      </c>
      <c r="AU300" s="209" t="s">
        <v>80</v>
      </c>
      <c r="AV300" s="13" t="s">
        <v>78</v>
      </c>
      <c r="AW300" s="13" t="s">
        <v>33</v>
      </c>
      <c r="AX300" s="13" t="s">
        <v>71</v>
      </c>
      <c r="AY300" s="209" t="s">
        <v>180</v>
      </c>
    </row>
    <row r="301" spans="1:65" s="14" customFormat="1" ht="11.25">
      <c r="B301" s="210"/>
      <c r="C301" s="211"/>
      <c r="D301" s="193" t="s">
        <v>193</v>
      </c>
      <c r="E301" s="212" t="s">
        <v>19</v>
      </c>
      <c r="F301" s="213" t="s">
        <v>338</v>
      </c>
      <c r="G301" s="211"/>
      <c r="H301" s="214">
        <v>10.144</v>
      </c>
      <c r="I301" s="215"/>
      <c r="J301" s="211"/>
      <c r="K301" s="211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193</v>
      </c>
      <c r="AU301" s="220" t="s">
        <v>80</v>
      </c>
      <c r="AV301" s="14" t="s">
        <v>80</v>
      </c>
      <c r="AW301" s="14" t="s">
        <v>33</v>
      </c>
      <c r="AX301" s="14" t="s">
        <v>71</v>
      </c>
      <c r="AY301" s="220" t="s">
        <v>180</v>
      </c>
    </row>
    <row r="302" spans="1:65" s="14" customFormat="1" ht="11.25">
      <c r="B302" s="210"/>
      <c r="C302" s="211"/>
      <c r="D302" s="193" t="s">
        <v>193</v>
      </c>
      <c r="E302" s="212" t="s">
        <v>19</v>
      </c>
      <c r="F302" s="213" t="s">
        <v>339</v>
      </c>
      <c r="G302" s="211"/>
      <c r="H302" s="214">
        <v>39.112000000000002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193</v>
      </c>
      <c r="AU302" s="220" t="s">
        <v>80</v>
      </c>
      <c r="AV302" s="14" t="s">
        <v>80</v>
      </c>
      <c r="AW302" s="14" t="s">
        <v>33</v>
      </c>
      <c r="AX302" s="14" t="s">
        <v>71</v>
      </c>
      <c r="AY302" s="220" t="s">
        <v>180</v>
      </c>
    </row>
    <row r="303" spans="1:65" s="14" customFormat="1" ht="22.5">
      <c r="B303" s="210"/>
      <c r="C303" s="211"/>
      <c r="D303" s="193" t="s">
        <v>193</v>
      </c>
      <c r="E303" s="212" t="s">
        <v>19</v>
      </c>
      <c r="F303" s="213" t="s">
        <v>340</v>
      </c>
      <c r="G303" s="211"/>
      <c r="H303" s="214">
        <v>35.859000000000002</v>
      </c>
      <c r="I303" s="215"/>
      <c r="J303" s="211"/>
      <c r="K303" s="211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193</v>
      </c>
      <c r="AU303" s="220" t="s">
        <v>80</v>
      </c>
      <c r="AV303" s="14" t="s">
        <v>80</v>
      </c>
      <c r="AW303" s="14" t="s">
        <v>33</v>
      </c>
      <c r="AX303" s="14" t="s">
        <v>71</v>
      </c>
      <c r="AY303" s="220" t="s">
        <v>180</v>
      </c>
    </row>
    <row r="304" spans="1:65" s="14" customFormat="1" ht="11.25">
      <c r="B304" s="210"/>
      <c r="C304" s="211"/>
      <c r="D304" s="193" t="s">
        <v>193</v>
      </c>
      <c r="E304" s="212" t="s">
        <v>19</v>
      </c>
      <c r="F304" s="213" t="s">
        <v>341</v>
      </c>
      <c r="G304" s="211"/>
      <c r="H304" s="214">
        <v>14.901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193</v>
      </c>
      <c r="AU304" s="220" t="s">
        <v>80</v>
      </c>
      <c r="AV304" s="14" t="s">
        <v>80</v>
      </c>
      <c r="AW304" s="14" t="s">
        <v>33</v>
      </c>
      <c r="AX304" s="14" t="s">
        <v>71</v>
      </c>
      <c r="AY304" s="220" t="s">
        <v>180</v>
      </c>
    </row>
    <row r="305" spans="1:65" s="14" customFormat="1" ht="11.25">
      <c r="B305" s="210"/>
      <c r="C305" s="211"/>
      <c r="D305" s="193" t="s">
        <v>193</v>
      </c>
      <c r="E305" s="212" t="s">
        <v>19</v>
      </c>
      <c r="F305" s="213" t="s">
        <v>342</v>
      </c>
      <c r="G305" s="211"/>
      <c r="H305" s="214">
        <v>14.901</v>
      </c>
      <c r="I305" s="215"/>
      <c r="J305" s="211"/>
      <c r="K305" s="211"/>
      <c r="L305" s="216"/>
      <c r="M305" s="217"/>
      <c r="N305" s="218"/>
      <c r="O305" s="218"/>
      <c r="P305" s="218"/>
      <c r="Q305" s="218"/>
      <c r="R305" s="218"/>
      <c r="S305" s="218"/>
      <c r="T305" s="219"/>
      <c r="AT305" s="220" t="s">
        <v>193</v>
      </c>
      <c r="AU305" s="220" t="s">
        <v>80</v>
      </c>
      <c r="AV305" s="14" t="s">
        <v>80</v>
      </c>
      <c r="AW305" s="14" t="s">
        <v>33</v>
      </c>
      <c r="AX305" s="14" t="s">
        <v>71</v>
      </c>
      <c r="AY305" s="220" t="s">
        <v>180</v>
      </c>
    </row>
    <row r="306" spans="1:65" s="14" customFormat="1" ht="22.5">
      <c r="B306" s="210"/>
      <c r="C306" s="211"/>
      <c r="D306" s="193" t="s">
        <v>193</v>
      </c>
      <c r="E306" s="212" t="s">
        <v>19</v>
      </c>
      <c r="F306" s="213" t="s">
        <v>343</v>
      </c>
      <c r="G306" s="211"/>
      <c r="H306" s="214">
        <v>18.59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193</v>
      </c>
      <c r="AU306" s="220" t="s">
        <v>80</v>
      </c>
      <c r="AV306" s="14" t="s">
        <v>80</v>
      </c>
      <c r="AW306" s="14" t="s">
        <v>33</v>
      </c>
      <c r="AX306" s="14" t="s">
        <v>71</v>
      </c>
      <c r="AY306" s="220" t="s">
        <v>180</v>
      </c>
    </row>
    <row r="307" spans="1:65" s="14" customFormat="1" ht="11.25">
      <c r="B307" s="210"/>
      <c r="C307" s="211"/>
      <c r="D307" s="193" t="s">
        <v>193</v>
      </c>
      <c r="E307" s="212" t="s">
        <v>19</v>
      </c>
      <c r="F307" s="213" t="s">
        <v>344</v>
      </c>
      <c r="G307" s="211"/>
      <c r="H307" s="214">
        <v>43.154000000000003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193</v>
      </c>
      <c r="AU307" s="220" t="s">
        <v>80</v>
      </c>
      <c r="AV307" s="14" t="s">
        <v>80</v>
      </c>
      <c r="AW307" s="14" t="s">
        <v>33</v>
      </c>
      <c r="AX307" s="14" t="s">
        <v>71</v>
      </c>
      <c r="AY307" s="220" t="s">
        <v>180</v>
      </c>
    </row>
    <row r="308" spans="1:65" s="14" customFormat="1" ht="11.25">
      <c r="B308" s="210"/>
      <c r="C308" s="211"/>
      <c r="D308" s="193" t="s">
        <v>193</v>
      </c>
      <c r="E308" s="212" t="s">
        <v>19</v>
      </c>
      <c r="F308" s="213" t="s">
        <v>345</v>
      </c>
      <c r="G308" s="211"/>
      <c r="H308" s="214">
        <v>34.408999999999999</v>
      </c>
      <c r="I308" s="215"/>
      <c r="J308" s="211"/>
      <c r="K308" s="211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193</v>
      </c>
      <c r="AU308" s="220" t="s">
        <v>80</v>
      </c>
      <c r="AV308" s="14" t="s">
        <v>80</v>
      </c>
      <c r="AW308" s="14" t="s">
        <v>33</v>
      </c>
      <c r="AX308" s="14" t="s">
        <v>71</v>
      </c>
      <c r="AY308" s="220" t="s">
        <v>180</v>
      </c>
    </row>
    <row r="309" spans="1:65" s="14" customFormat="1" ht="11.25">
      <c r="B309" s="210"/>
      <c r="C309" s="211"/>
      <c r="D309" s="193" t="s">
        <v>193</v>
      </c>
      <c r="E309" s="212" t="s">
        <v>19</v>
      </c>
      <c r="F309" s="213" t="s">
        <v>346</v>
      </c>
      <c r="G309" s="211"/>
      <c r="H309" s="214">
        <v>27.161999999999999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193</v>
      </c>
      <c r="AU309" s="220" t="s">
        <v>80</v>
      </c>
      <c r="AV309" s="14" t="s">
        <v>80</v>
      </c>
      <c r="AW309" s="14" t="s">
        <v>33</v>
      </c>
      <c r="AX309" s="14" t="s">
        <v>71</v>
      </c>
      <c r="AY309" s="220" t="s">
        <v>180</v>
      </c>
    </row>
    <row r="310" spans="1:65" s="14" customFormat="1" ht="11.25">
      <c r="B310" s="210"/>
      <c r="C310" s="211"/>
      <c r="D310" s="193" t="s">
        <v>193</v>
      </c>
      <c r="E310" s="212" t="s">
        <v>19</v>
      </c>
      <c r="F310" s="213" t="s">
        <v>347</v>
      </c>
      <c r="G310" s="211"/>
      <c r="H310" s="214">
        <v>45.067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193</v>
      </c>
      <c r="AU310" s="220" t="s">
        <v>80</v>
      </c>
      <c r="AV310" s="14" t="s">
        <v>80</v>
      </c>
      <c r="AW310" s="14" t="s">
        <v>33</v>
      </c>
      <c r="AX310" s="14" t="s">
        <v>71</v>
      </c>
      <c r="AY310" s="220" t="s">
        <v>180</v>
      </c>
    </row>
    <row r="311" spans="1:65" s="14" customFormat="1" ht="11.25">
      <c r="B311" s="210"/>
      <c r="C311" s="211"/>
      <c r="D311" s="193" t="s">
        <v>193</v>
      </c>
      <c r="E311" s="212" t="s">
        <v>19</v>
      </c>
      <c r="F311" s="213" t="s">
        <v>348</v>
      </c>
      <c r="G311" s="211"/>
      <c r="H311" s="214">
        <v>13.064</v>
      </c>
      <c r="I311" s="215"/>
      <c r="J311" s="211"/>
      <c r="K311" s="211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193</v>
      </c>
      <c r="AU311" s="220" t="s">
        <v>80</v>
      </c>
      <c r="AV311" s="14" t="s">
        <v>80</v>
      </c>
      <c r="AW311" s="14" t="s">
        <v>33</v>
      </c>
      <c r="AX311" s="14" t="s">
        <v>71</v>
      </c>
      <c r="AY311" s="220" t="s">
        <v>180</v>
      </c>
    </row>
    <row r="312" spans="1:65" s="14" customFormat="1" ht="11.25">
      <c r="B312" s="210"/>
      <c r="C312" s="211"/>
      <c r="D312" s="193" t="s">
        <v>193</v>
      </c>
      <c r="E312" s="212" t="s">
        <v>19</v>
      </c>
      <c r="F312" s="213" t="s">
        <v>349</v>
      </c>
      <c r="G312" s="211"/>
      <c r="H312" s="214">
        <v>23.954000000000001</v>
      </c>
      <c r="I312" s="215"/>
      <c r="J312" s="211"/>
      <c r="K312" s="211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193</v>
      </c>
      <c r="AU312" s="220" t="s">
        <v>80</v>
      </c>
      <c r="AV312" s="14" t="s">
        <v>80</v>
      </c>
      <c r="AW312" s="14" t="s">
        <v>33</v>
      </c>
      <c r="AX312" s="14" t="s">
        <v>71</v>
      </c>
      <c r="AY312" s="220" t="s">
        <v>180</v>
      </c>
    </row>
    <row r="313" spans="1:65" s="14" customFormat="1" ht="11.25">
      <c r="B313" s="210"/>
      <c r="C313" s="211"/>
      <c r="D313" s="193" t="s">
        <v>193</v>
      </c>
      <c r="E313" s="212" t="s">
        <v>19</v>
      </c>
      <c r="F313" s="213" t="s">
        <v>350</v>
      </c>
      <c r="G313" s="211"/>
      <c r="H313" s="214">
        <v>7.4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193</v>
      </c>
      <c r="AU313" s="220" t="s">
        <v>80</v>
      </c>
      <c r="AV313" s="14" t="s">
        <v>80</v>
      </c>
      <c r="AW313" s="14" t="s">
        <v>33</v>
      </c>
      <c r="AX313" s="14" t="s">
        <v>71</v>
      </c>
      <c r="AY313" s="220" t="s">
        <v>180</v>
      </c>
    </row>
    <row r="314" spans="1:65" s="14" customFormat="1" ht="11.25">
      <c r="B314" s="210"/>
      <c r="C314" s="211"/>
      <c r="D314" s="193" t="s">
        <v>193</v>
      </c>
      <c r="E314" s="212" t="s">
        <v>19</v>
      </c>
      <c r="F314" s="213" t="s">
        <v>351</v>
      </c>
      <c r="G314" s="211"/>
      <c r="H314" s="214">
        <v>12.298999999999999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193</v>
      </c>
      <c r="AU314" s="220" t="s">
        <v>80</v>
      </c>
      <c r="AV314" s="14" t="s">
        <v>80</v>
      </c>
      <c r="AW314" s="14" t="s">
        <v>33</v>
      </c>
      <c r="AX314" s="14" t="s">
        <v>71</v>
      </c>
      <c r="AY314" s="220" t="s">
        <v>180</v>
      </c>
    </row>
    <row r="315" spans="1:65" s="14" customFormat="1" ht="11.25">
      <c r="B315" s="210"/>
      <c r="C315" s="211"/>
      <c r="D315" s="193" t="s">
        <v>193</v>
      </c>
      <c r="E315" s="212" t="s">
        <v>19</v>
      </c>
      <c r="F315" s="213" t="s">
        <v>352</v>
      </c>
      <c r="G315" s="211"/>
      <c r="H315" s="214">
        <v>24.693999999999999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193</v>
      </c>
      <c r="AU315" s="220" t="s">
        <v>80</v>
      </c>
      <c r="AV315" s="14" t="s">
        <v>80</v>
      </c>
      <c r="AW315" s="14" t="s">
        <v>33</v>
      </c>
      <c r="AX315" s="14" t="s">
        <v>71</v>
      </c>
      <c r="AY315" s="220" t="s">
        <v>180</v>
      </c>
    </row>
    <row r="316" spans="1:65" s="14" customFormat="1" ht="11.25">
      <c r="B316" s="210"/>
      <c r="C316" s="211"/>
      <c r="D316" s="193" t="s">
        <v>193</v>
      </c>
      <c r="E316" s="212" t="s">
        <v>19</v>
      </c>
      <c r="F316" s="213" t="s">
        <v>353</v>
      </c>
      <c r="G316" s="211"/>
      <c r="H316" s="214">
        <v>11.47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193</v>
      </c>
      <c r="AU316" s="220" t="s">
        <v>80</v>
      </c>
      <c r="AV316" s="14" t="s">
        <v>80</v>
      </c>
      <c r="AW316" s="14" t="s">
        <v>33</v>
      </c>
      <c r="AX316" s="14" t="s">
        <v>71</v>
      </c>
      <c r="AY316" s="220" t="s">
        <v>180</v>
      </c>
    </row>
    <row r="317" spans="1:65" s="14" customFormat="1" ht="11.25">
      <c r="B317" s="210"/>
      <c r="C317" s="211"/>
      <c r="D317" s="193" t="s">
        <v>193</v>
      </c>
      <c r="E317" s="212" t="s">
        <v>19</v>
      </c>
      <c r="F317" s="213" t="s">
        <v>354</v>
      </c>
      <c r="G317" s="211"/>
      <c r="H317" s="214">
        <v>6.29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193</v>
      </c>
      <c r="AU317" s="220" t="s">
        <v>80</v>
      </c>
      <c r="AV317" s="14" t="s">
        <v>80</v>
      </c>
      <c r="AW317" s="14" t="s">
        <v>33</v>
      </c>
      <c r="AX317" s="14" t="s">
        <v>71</v>
      </c>
      <c r="AY317" s="220" t="s">
        <v>180</v>
      </c>
    </row>
    <row r="318" spans="1:65" s="14" customFormat="1" ht="11.25">
      <c r="B318" s="210"/>
      <c r="C318" s="211"/>
      <c r="D318" s="193" t="s">
        <v>193</v>
      </c>
      <c r="E318" s="212" t="s">
        <v>19</v>
      </c>
      <c r="F318" s="213" t="s">
        <v>406</v>
      </c>
      <c r="G318" s="211"/>
      <c r="H318" s="214">
        <v>-262.28899999999999</v>
      </c>
      <c r="I318" s="215"/>
      <c r="J318" s="211"/>
      <c r="K318" s="211"/>
      <c r="L318" s="216"/>
      <c r="M318" s="217"/>
      <c r="N318" s="218"/>
      <c r="O318" s="218"/>
      <c r="P318" s="218"/>
      <c r="Q318" s="218"/>
      <c r="R318" s="218"/>
      <c r="S318" s="218"/>
      <c r="T318" s="219"/>
      <c r="AT318" s="220" t="s">
        <v>193</v>
      </c>
      <c r="AU318" s="220" t="s">
        <v>80</v>
      </c>
      <c r="AV318" s="14" t="s">
        <v>80</v>
      </c>
      <c r="AW318" s="14" t="s">
        <v>33</v>
      </c>
      <c r="AX318" s="14" t="s">
        <v>71</v>
      </c>
      <c r="AY318" s="220" t="s">
        <v>180</v>
      </c>
    </row>
    <row r="319" spans="1:65" s="15" customFormat="1" ht="11.25">
      <c r="B319" s="221"/>
      <c r="C319" s="222"/>
      <c r="D319" s="193" t="s">
        <v>193</v>
      </c>
      <c r="E319" s="223" t="s">
        <v>19</v>
      </c>
      <c r="F319" s="224" t="s">
        <v>238</v>
      </c>
      <c r="G319" s="222"/>
      <c r="H319" s="225">
        <v>120.18100000000004</v>
      </c>
      <c r="I319" s="226"/>
      <c r="J319" s="222"/>
      <c r="K319" s="222"/>
      <c r="L319" s="227"/>
      <c r="M319" s="228"/>
      <c r="N319" s="229"/>
      <c r="O319" s="229"/>
      <c r="P319" s="229"/>
      <c r="Q319" s="229"/>
      <c r="R319" s="229"/>
      <c r="S319" s="229"/>
      <c r="T319" s="230"/>
      <c r="AT319" s="231" t="s">
        <v>193</v>
      </c>
      <c r="AU319" s="231" t="s">
        <v>80</v>
      </c>
      <c r="AV319" s="15" t="s">
        <v>187</v>
      </c>
      <c r="AW319" s="15" t="s">
        <v>33</v>
      </c>
      <c r="AX319" s="15" t="s">
        <v>78</v>
      </c>
      <c r="AY319" s="231" t="s">
        <v>180</v>
      </c>
    </row>
    <row r="320" spans="1:65" s="2" customFormat="1" ht="37.9" customHeight="1">
      <c r="A320" s="36"/>
      <c r="B320" s="37"/>
      <c r="C320" s="180" t="s">
        <v>407</v>
      </c>
      <c r="D320" s="180" t="s">
        <v>182</v>
      </c>
      <c r="E320" s="181" t="s">
        <v>408</v>
      </c>
      <c r="F320" s="182" t="s">
        <v>409</v>
      </c>
      <c r="G320" s="183" t="s">
        <v>230</v>
      </c>
      <c r="H320" s="184">
        <v>325.71199999999999</v>
      </c>
      <c r="I320" s="185"/>
      <c r="J320" s="186">
        <f>ROUND(I320*H320,2)</f>
        <v>0</v>
      </c>
      <c r="K320" s="182" t="s">
        <v>186</v>
      </c>
      <c r="L320" s="41"/>
      <c r="M320" s="187" t="s">
        <v>19</v>
      </c>
      <c r="N320" s="188" t="s">
        <v>42</v>
      </c>
      <c r="O320" s="66"/>
      <c r="P320" s="189">
        <f>O320*H320</f>
        <v>0</v>
      </c>
      <c r="Q320" s="189">
        <v>1.9699999999999999E-2</v>
      </c>
      <c r="R320" s="189">
        <f>Q320*H320</f>
        <v>6.4165263999999995</v>
      </c>
      <c r="S320" s="189">
        <v>0</v>
      </c>
      <c r="T320" s="190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1" t="s">
        <v>187</v>
      </c>
      <c r="AT320" s="191" t="s">
        <v>182</v>
      </c>
      <c r="AU320" s="191" t="s">
        <v>80</v>
      </c>
      <c r="AY320" s="19" t="s">
        <v>180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9" t="s">
        <v>78</v>
      </c>
      <c r="BK320" s="192">
        <f>ROUND(I320*H320,2)</f>
        <v>0</v>
      </c>
      <c r="BL320" s="19" t="s">
        <v>187</v>
      </c>
      <c r="BM320" s="191" t="s">
        <v>410</v>
      </c>
    </row>
    <row r="321" spans="1:51" s="2" customFormat="1" ht="29.25">
      <c r="A321" s="36"/>
      <c r="B321" s="37"/>
      <c r="C321" s="38"/>
      <c r="D321" s="193" t="s">
        <v>189</v>
      </c>
      <c r="E321" s="38"/>
      <c r="F321" s="194" t="s">
        <v>411</v>
      </c>
      <c r="G321" s="38"/>
      <c r="H321" s="38"/>
      <c r="I321" s="195"/>
      <c r="J321" s="38"/>
      <c r="K321" s="38"/>
      <c r="L321" s="41"/>
      <c r="M321" s="196"/>
      <c r="N321" s="197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189</v>
      </c>
      <c r="AU321" s="19" t="s">
        <v>80</v>
      </c>
    </row>
    <row r="322" spans="1:51" s="2" customFormat="1" ht="11.25">
      <c r="A322" s="36"/>
      <c r="B322" s="37"/>
      <c r="C322" s="38"/>
      <c r="D322" s="198" t="s">
        <v>191</v>
      </c>
      <c r="E322" s="38"/>
      <c r="F322" s="199" t="s">
        <v>412</v>
      </c>
      <c r="G322" s="38"/>
      <c r="H322" s="38"/>
      <c r="I322" s="195"/>
      <c r="J322" s="38"/>
      <c r="K322" s="38"/>
      <c r="L322" s="41"/>
      <c r="M322" s="196"/>
      <c r="N322" s="197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191</v>
      </c>
      <c r="AU322" s="19" t="s">
        <v>80</v>
      </c>
    </row>
    <row r="323" spans="1:51" s="13" customFormat="1" ht="11.25">
      <c r="B323" s="200"/>
      <c r="C323" s="201"/>
      <c r="D323" s="193" t="s">
        <v>193</v>
      </c>
      <c r="E323" s="202" t="s">
        <v>19</v>
      </c>
      <c r="F323" s="203" t="s">
        <v>335</v>
      </c>
      <c r="G323" s="201"/>
      <c r="H323" s="202" t="s">
        <v>19</v>
      </c>
      <c r="I323" s="204"/>
      <c r="J323" s="201"/>
      <c r="K323" s="201"/>
      <c r="L323" s="205"/>
      <c r="M323" s="206"/>
      <c r="N323" s="207"/>
      <c r="O323" s="207"/>
      <c r="P323" s="207"/>
      <c r="Q323" s="207"/>
      <c r="R323" s="207"/>
      <c r="S323" s="207"/>
      <c r="T323" s="208"/>
      <c r="AT323" s="209" t="s">
        <v>193</v>
      </c>
      <c r="AU323" s="209" t="s">
        <v>80</v>
      </c>
      <c r="AV323" s="13" t="s">
        <v>78</v>
      </c>
      <c r="AW323" s="13" t="s">
        <v>33</v>
      </c>
      <c r="AX323" s="13" t="s">
        <v>71</v>
      </c>
      <c r="AY323" s="209" t="s">
        <v>180</v>
      </c>
    </row>
    <row r="324" spans="1:51" s="13" customFormat="1" ht="11.25">
      <c r="B324" s="200"/>
      <c r="C324" s="201"/>
      <c r="D324" s="193" t="s">
        <v>193</v>
      </c>
      <c r="E324" s="202" t="s">
        <v>19</v>
      </c>
      <c r="F324" s="203" t="s">
        <v>355</v>
      </c>
      <c r="G324" s="201"/>
      <c r="H324" s="202" t="s">
        <v>19</v>
      </c>
      <c r="I324" s="204"/>
      <c r="J324" s="201"/>
      <c r="K324" s="201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193</v>
      </c>
      <c r="AU324" s="209" t="s">
        <v>80</v>
      </c>
      <c r="AV324" s="13" t="s">
        <v>78</v>
      </c>
      <c r="AW324" s="13" t="s">
        <v>33</v>
      </c>
      <c r="AX324" s="13" t="s">
        <v>71</v>
      </c>
      <c r="AY324" s="209" t="s">
        <v>180</v>
      </c>
    </row>
    <row r="325" spans="1:51" s="14" customFormat="1" ht="11.25">
      <c r="B325" s="210"/>
      <c r="C325" s="211"/>
      <c r="D325" s="193" t="s">
        <v>193</v>
      </c>
      <c r="E325" s="212" t="s">
        <v>19</v>
      </c>
      <c r="F325" s="213" t="s">
        <v>356</v>
      </c>
      <c r="G325" s="211"/>
      <c r="H325" s="214">
        <v>14.8</v>
      </c>
      <c r="I325" s="215"/>
      <c r="J325" s="211"/>
      <c r="K325" s="211"/>
      <c r="L325" s="216"/>
      <c r="M325" s="217"/>
      <c r="N325" s="218"/>
      <c r="O325" s="218"/>
      <c r="P325" s="218"/>
      <c r="Q325" s="218"/>
      <c r="R325" s="218"/>
      <c r="S325" s="218"/>
      <c r="T325" s="219"/>
      <c r="AT325" s="220" t="s">
        <v>193</v>
      </c>
      <c r="AU325" s="220" t="s">
        <v>80</v>
      </c>
      <c r="AV325" s="14" t="s">
        <v>80</v>
      </c>
      <c r="AW325" s="14" t="s">
        <v>33</v>
      </c>
      <c r="AX325" s="14" t="s">
        <v>71</v>
      </c>
      <c r="AY325" s="220" t="s">
        <v>180</v>
      </c>
    </row>
    <row r="326" spans="1:51" s="14" customFormat="1" ht="11.25">
      <c r="B326" s="210"/>
      <c r="C326" s="211"/>
      <c r="D326" s="193" t="s">
        <v>193</v>
      </c>
      <c r="E326" s="212" t="s">
        <v>19</v>
      </c>
      <c r="F326" s="213" t="s">
        <v>357</v>
      </c>
      <c r="G326" s="211"/>
      <c r="H326" s="214">
        <v>1.22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193</v>
      </c>
      <c r="AU326" s="220" t="s">
        <v>80</v>
      </c>
      <c r="AV326" s="14" t="s">
        <v>80</v>
      </c>
      <c r="AW326" s="14" t="s">
        <v>33</v>
      </c>
      <c r="AX326" s="14" t="s">
        <v>71</v>
      </c>
      <c r="AY326" s="220" t="s">
        <v>180</v>
      </c>
    </row>
    <row r="327" spans="1:51" s="14" customFormat="1" ht="11.25">
      <c r="B327" s="210"/>
      <c r="C327" s="211"/>
      <c r="D327" s="193" t="s">
        <v>193</v>
      </c>
      <c r="E327" s="212" t="s">
        <v>19</v>
      </c>
      <c r="F327" s="213" t="s">
        <v>358</v>
      </c>
      <c r="G327" s="211"/>
      <c r="H327" s="214">
        <v>0.95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193</v>
      </c>
      <c r="AU327" s="220" t="s">
        <v>80</v>
      </c>
      <c r="AV327" s="14" t="s">
        <v>80</v>
      </c>
      <c r="AW327" s="14" t="s">
        <v>33</v>
      </c>
      <c r="AX327" s="14" t="s">
        <v>71</v>
      </c>
      <c r="AY327" s="220" t="s">
        <v>180</v>
      </c>
    </row>
    <row r="328" spans="1:51" s="14" customFormat="1" ht="11.25">
      <c r="B328" s="210"/>
      <c r="C328" s="211"/>
      <c r="D328" s="193" t="s">
        <v>193</v>
      </c>
      <c r="E328" s="212" t="s">
        <v>19</v>
      </c>
      <c r="F328" s="213" t="s">
        <v>359</v>
      </c>
      <c r="G328" s="211"/>
      <c r="H328" s="214">
        <v>1.1000000000000001</v>
      </c>
      <c r="I328" s="215"/>
      <c r="J328" s="211"/>
      <c r="K328" s="211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193</v>
      </c>
      <c r="AU328" s="220" t="s">
        <v>80</v>
      </c>
      <c r="AV328" s="14" t="s">
        <v>80</v>
      </c>
      <c r="AW328" s="14" t="s">
        <v>33</v>
      </c>
      <c r="AX328" s="14" t="s">
        <v>71</v>
      </c>
      <c r="AY328" s="220" t="s">
        <v>180</v>
      </c>
    </row>
    <row r="329" spans="1:51" s="14" customFormat="1" ht="11.25">
      <c r="B329" s="210"/>
      <c r="C329" s="211"/>
      <c r="D329" s="193" t="s">
        <v>193</v>
      </c>
      <c r="E329" s="212" t="s">
        <v>19</v>
      </c>
      <c r="F329" s="213" t="s">
        <v>360</v>
      </c>
      <c r="G329" s="211"/>
      <c r="H329" s="214">
        <v>0.45</v>
      </c>
      <c r="I329" s="215"/>
      <c r="J329" s="211"/>
      <c r="K329" s="211"/>
      <c r="L329" s="216"/>
      <c r="M329" s="217"/>
      <c r="N329" s="218"/>
      <c r="O329" s="218"/>
      <c r="P329" s="218"/>
      <c r="Q329" s="218"/>
      <c r="R329" s="218"/>
      <c r="S329" s="218"/>
      <c r="T329" s="219"/>
      <c r="AT329" s="220" t="s">
        <v>193</v>
      </c>
      <c r="AU329" s="220" t="s">
        <v>80</v>
      </c>
      <c r="AV329" s="14" t="s">
        <v>80</v>
      </c>
      <c r="AW329" s="14" t="s">
        <v>33</v>
      </c>
      <c r="AX329" s="14" t="s">
        <v>71</v>
      </c>
      <c r="AY329" s="220" t="s">
        <v>180</v>
      </c>
    </row>
    <row r="330" spans="1:51" s="14" customFormat="1" ht="11.25">
      <c r="B330" s="210"/>
      <c r="C330" s="211"/>
      <c r="D330" s="193" t="s">
        <v>193</v>
      </c>
      <c r="E330" s="212" t="s">
        <v>19</v>
      </c>
      <c r="F330" s="213" t="s">
        <v>361</v>
      </c>
      <c r="G330" s="211"/>
      <c r="H330" s="214">
        <v>0.85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193</v>
      </c>
      <c r="AU330" s="220" t="s">
        <v>80</v>
      </c>
      <c r="AV330" s="14" t="s">
        <v>80</v>
      </c>
      <c r="AW330" s="14" t="s">
        <v>33</v>
      </c>
      <c r="AX330" s="14" t="s">
        <v>71</v>
      </c>
      <c r="AY330" s="220" t="s">
        <v>180</v>
      </c>
    </row>
    <row r="331" spans="1:51" s="14" customFormat="1" ht="11.25">
      <c r="B331" s="210"/>
      <c r="C331" s="211"/>
      <c r="D331" s="193" t="s">
        <v>193</v>
      </c>
      <c r="E331" s="212" t="s">
        <v>19</v>
      </c>
      <c r="F331" s="213" t="s">
        <v>362</v>
      </c>
      <c r="G331" s="211"/>
      <c r="H331" s="214">
        <v>24.42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193</v>
      </c>
      <c r="AU331" s="220" t="s">
        <v>80</v>
      </c>
      <c r="AV331" s="14" t="s">
        <v>80</v>
      </c>
      <c r="AW331" s="14" t="s">
        <v>33</v>
      </c>
      <c r="AX331" s="14" t="s">
        <v>71</v>
      </c>
      <c r="AY331" s="220" t="s">
        <v>180</v>
      </c>
    </row>
    <row r="332" spans="1:51" s="14" customFormat="1" ht="11.25">
      <c r="B332" s="210"/>
      <c r="C332" s="211"/>
      <c r="D332" s="193" t="s">
        <v>193</v>
      </c>
      <c r="E332" s="212" t="s">
        <v>19</v>
      </c>
      <c r="F332" s="213" t="s">
        <v>363</v>
      </c>
      <c r="G332" s="211"/>
      <c r="H332" s="214">
        <v>6.7880000000000003</v>
      </c>
      <c r="I332" s="215"/>
      <c r="J332" s="211"/>
      <c r="K332" s="211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193</v>
      </c>
      <c r="AU332" s="220" t="s">
        <v>80</v>
      </c>
      <c r="AV332" s="14" t="s">
        <v>80</v>
      </c>
      <c r="AW332" s="14" t="s">
        <v>33</v>
      </c>
      <c r="AX332" s="14" t="s">
        <v>71</v>
      </c>
      <c r="AY332" s="220" t="s">
        <v>180</v>
      </c>
    </row>
    <row r="333" spans="1:51" s="14" customFormat="1" ht="11.25">
      <c r="B333" s="210"/>
      <c r="C333" s="211"/>
      <c r="D333" s="193" t="s">
        <v>193</v>
      </c>
      <c r="E333" s="212" t="s">
        <v>19</v>
      </c>
      <c r="F333" s="213" t="s">
        <v>364</v>
      </c>
      <c r="G333" s="211"/>
      <c r="H333" s="214">
        <v>1.8879999999999999</v>
      </c>
      <c r="I333" s="215"/>
      <c r="J333" s="211"/>
      <c r="K333" s="211"/>
      <c r="L333" s="216"/>
      <c r="M333" s="217"/>
      <c r="N333" s="218"/>
      <c r="O333" s="218"/>
      <c r="P333" s="218"/>
      <c r="Q333" s="218"/>
      <c r="R333" s="218"/>
      <c r="S333" s="218"/>
      <c r="T333" s="219"/>
      <c r="AT333" s="220" t="s">
        <v>193</v>
      </c>
      <c r="AU333" s="220" t="s">
        <v>80</v>
      </c>
      <c r="AV333" s="14" t="s">
        <v>80</v>
      </c>
      <c r="AW333" s="14" t="s">
        <v>33</v>
      </c>
      <c r="AX333" s="14" t="s">
        <v>71</v>
      </c>
      <c r="AY333" s="220" t="s">
        <v>180</v>
      </c>
    </row>
    <row r="334" spans="1:51" s="14" customFormat="1" ht="11.25">
      <c r="B334" s="210"/>
      <c r="C334" s="211"/>
      <c r="D334" s="193" t="s">
        <v>193</v>
      </c>
      <c r="E334" s="212" t="s">
        <v>19</v>
      </c>
      <c r="F334" s="213" t="s">
        <v>365</v>
      </c>
      <c r="G334" s="211"/>
      <c r="H334" s="214">
        <v>3.298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193</v>
      </c>
      <c r="AU334" s="220" t="s">
        <v>80</v>
      </c>
      <c r="AV334" s="14" t="s">
        <v>80</v>
      </c>
      <c r="AW334" s="14" t="s">
        <v>33</v>
      </c>
      <c r="AX334" s="14" t="s">
        <v>71</v>
      </c>
      <c r="AY334" s="220" t="s">
        <v>180</v>
      </c>
    </row>
    <row r="335" spans="1:51" s="14" customFormat="1" ht="22.5">
      <c r="B335" s="210"/>
      <c r="C335" s="211"/>
      <c r="D335" s="193" t="s">
        <v>193</v>
      </c>
      <c r="E335" s="212" t="s">
        <v>19</v>
      </c>
      <c r="F335" s="213" t="s">
        <v>366</v>
      </c>
      <c r="G335" s="211"/>
      <c r="H335" s="214">
        <v>56.146999999999998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193</v>
      </c>
      <c r="AU335" s="220" t="s">
        <v>80</v>
      </c>
      <c r="AV335" s="14" t="s">
        <v>80</v>
      </c>
      <c r="AW335" s="14" t="s">
        <v>33</v>
      </c>
      <c r="AX335" s="14" t="s">
        <v>71</v>
      </c>
      <c r="AY335" s="220" t="s">
        <v>180</v>
      </c>
    </row>
    <row r="336" spans="1:51" s="14" customFormat="1" ht="11.25">
      <c r="B336" s="210"/>
      <c r="C336" s="211"/>
      <c r="D336" s="193" t="s">
        <v>193</v>
      </c>
      <c r="E336" s="212" t="s">
        <v>19</v>
      </c>
      <c r="F336" s="213" t="s">
        <v>367</v>
      </c>
      <c r="G336" s="211"/>
      <c r="H336" s="214">
        <v>1.8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193</v>
      </c>
      <c r="AU336" s="220" t="s">
        <v>80</v>
      </c>
      <c r="AV336" s="14" t="s">
        <v>80</v>
      </c>
      <c r="AW336" s="14" t="s">
        <v>33</v>
      </c>
      <c r="AX336" s="14" t="s">
        <v>71</v>
      </c>
      <c r="AY336" s="220" t="s">
        <v>180</v>
      </c>
    </row>
    <row r="337" spans="1:65" s="14" customFormat="1" ht="11.25">
      <c r="B337" s="210"/>
      <c r="C337" s="211"/>
      <c r="D337" s="193" t="s">
        <v>193</v>
      </c>
      <c r="E337" s="212" t="s">
        <v>19</v>
      </c>
      <c r="F337" s="213" t="s">
        <v>368</v>
      </c>
      <c r="G337" s="211"/>
      <c r="H337" s="214">
        <v>9.6969999999999992</v>
      </c>
      <c r="I337" s="215"/>
      <c r="J337" s="211"/>
      <c r="K337" s="211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193</v>
      </c>
      <c r="AU337" s="220" t="s">
        <v>80</v>
      </c>
      <c r="AV337" s="14" t="s">
        <v>80</v>
      </c>
      <c r="AW337" s="14" t="s">
        <v>33</v>
      </c>
      <c r="AX337" s="14" t="s">
        <v>71</v>
      </c>
      <c r="AY337" s="220" t="s">
        <v>180</v>
      </c>
    </row>
    <row r="338" spans="1:65" s="14" customFormat="1" ht="11.25">
      <c r="B338" s="210"/>
      <c r="C338" s="211"/>
      <c r="D338" s="193" t="s">
        <v>193</v>
      </c>
      <c r="E338" s="212" t="s">
        <v>19</v>
      </c>
      <c r="F338" s="213" t="s">
        <v>369</v>
      </c>
      <c r="G338" s="211"/>
      <c r="H338" s="214">
        <v>52.47</v>
      </c>
      <c r="I338" s="215"/>
      <c r="J338" s="211"/>
      <c r="K338" s="211"/>
      <c r="L338" s="216"/>
      <c r="M338" s="217"/>
      <c r="N338" s="218"/>
      <c r="O338" s="218"/>
      <c r="P338" s="218"/>
      <c r="Q338" s="218"/>
      <c r="R338" s="218"/>
      <c r="S338" s="218"/>
      <c r="T338" s="219"/>
      <c r="AT338" s="220" t="s">
        <v>193</v>
      </c>
      <c r="AU338" s="220" t="s">
        <v>80</v>
      </c>
      <c r="AV338" s="14" t="s">
        <v>80</v>
      </c>
      <c r="AW338" s="14" t="s">
        <v>33</v>
      </c>
      <c r="AX338" s="14" t="s">
        <v>71</v>
      </c>
      <c r="AY338" s="220" t="s">
        <v>180</v>
      </c>
    </row>
    <row r="339" spans="1:65" s="14" customFormat="1" ht="33.75">
      <c r="B339" s="210"/>
      <c r="C339" s="211"/>
      <c r="D339" s="193" t="s">
        <v>193</v>
      </c>
      <c r="E339" s="212" t="s">
        <v>19</v>
      </c>
      <c r="F339" s="213" t="s">
        <v>370</v>
      </c>
      <c r="G339" s="211"/>
      <c r="H339" s="214">
        <v>65.576999999999998</v>
      </c>
      <c r="I339" s="215"/>
      <c r="J339" s="211"/>
      <c r="K339" s="211"/>
      <c r="L339" s="216"/>
      <c r="M339" s="217"/>
      <c r="N339" s="218"/>
      <c r="O339" s="218"/>
      <c r="P339" s="218"/>
      <c r="Q339" s="218"/>
      <c r="R339" s="218"/>
      <c r="S339" s="218"/>
      <c r="T339" s="219"/>
      <c r="AT339" s="220" t="s">
        <v>193</v>
      </c>
      <c r="AU339" s="220" t="s">
        <v>80</v>
      </c>
      <c r="AV339" s="14" t="s">
        <v>80</v>
      </c>
      <c r="AW339" s="14" t="s">
        <v>33</v>
      </c>
      <c r="AX339" s="14" t="s">
        <v>71</v>
      </c>
      <c r="AY339" s="220" t="s">
        <v>180</v>
      </c>
    </row>
    <row r="340" spans="1:65" s="14" customFormat="1" ht="11.25">
      <c r="B340" s="210"/>
      <c r="C340" s="211"/>
      <c r="D340" s="193" t="s">
        <v>193</v>
      </c>
      <c r="E340" s="212" t="s">
        <v>19</v>
      </c>
      <c r="F340" s="213" t="s">
        <v>371</v>
      </c>
      <c r="G340" s="211"/>
      <c r="H340" s="214">
        <v>13.32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193</v>
      </c>
      <c r="AU340" s="220" t="s">
        <v>80</v>
      </c>
      <c r="AV340" s="14" t="s">
        <v>80</v>
      </c>
      <c r="AW340" s="14" t="s">
        <v>33</v>
      </c>
      <c r="AX340" s="14" t="s">
        <v>71</v>
      </c>
      <c r="AY340" s="220" t="s">
        <v>180</v>
      </c>
    </row>
    <row r="341" spans="1:65" s="14" customFormat="1" ht="11.25">
      <c r="B341" s="210"/>
      <c r="C341" s="211"/>
      <c r="D341" s="193" t="s">
        <v>193</v>
      </c>
      <c r="E341" s="212" t="s">
        <v>19</v>
      </c>
      <c r="F341" s="213" t="s">
        <v>372</v>
      </c>
      <c r="G341" s="211"/>
      <c r="H341" s="214">
        <v>18.5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193</v>
      </c>
      <c r="AU341" s="220" t="s">
        <v>80</v>
      </c>
      <c r="AV341" s="14" t="s">
        <v>80</v>
      </c>
      <c r="AW341" s="14" t="s">
        <v>33</v>
      </c>
      <c r="AX341" s="14" t="s">
        <v>71</v>
      </c>
      <c r="AY341" s="220" t="s">
        <v>180</v>
      </c>
    </row>
    <row r="342" spans="1:65" s="14" customFormat="1" ht="11.25">
      <c r="B342" s="210"/>
      <c r="C342" s="211"/>
      <c r="D342" s="193" t="s">
        <v>193</v>
      </c>
      <c r="E342" s="212" t="s">
        <v>19</v>
      </c>
      <c r="F342" s="213" t="s">
        <v>373</v>
      </c>
      <c r="G342" s="211"/>
      <c r="H342" s="214">
        <v>52.436999999999998</v>
      </c>
      <c r="I342" s="215"/>
      <c r="J342" s="211"/>
      <c r="K342" s="211"/>
      <c r="L342" s="216"/>
      <c r="M342" s="217"/>
      <c r="N342" s="218"/>
      <c r="O342" s="218"/>
      <c r="P342" s="218"/>
      <c r="Q342" s="218"/>
      <c r="R342" s="218"/>
      <c r="S342" s="218"/>
      <c r="T342" s="219"/>
      <c r="AT342" s="220" t="s">
        <v>193</v>
      </c>
      <c r="AU342" s="220" t="s">
        <v>80</v>
      </c>
      <c r="AV342" s="14" t="s">
        <v>80</v>
      </c>
      <c r="AW342" s="14" t="s">
        <v>33</v>
      </c>
      <c r="AX342" s="14" t="s">
        <v>71</v>
      </c>
      <c r="AY342" s="220" t="s">
        <v>180</v>
      </c>
    </row>
    <row r="343" spans="1:65" s="15" customFormat="1" ht="11.25">
      <c r="B343" s="221"/>
      <c r="C343" s="222"/>
      <c r="D343" s="193" t="s">
        <v>193</v>
      </c>
      <c r="E343" s="223" t="s">
        <v>19</v>
      </c>
      <c r="F343" s="224" t="s">
        <v>238</v>
      </c>
      <c r="G343" s="222"/>
      <c r="H343" s="225">
        <v>325.71199999999999</v>
      </c>
      <c r="I343" s="226"/>
      <c r="J343" s="222"/>
      <c r="K343" s="222"/>
      <c r="L343" s="227"/>
      <c r="M343" s="228"/>
      <c r="N343" s="229"/>
      <c r="O343" s="229"/>
      <c r="P343" s="229"/>
      <c r="Q343" s="229"/>
      <c r="R343" s="229"/>
      <c r="S343" s="229"/>
      <c r="T343" s="230"/>
      <c r="AT343" s="231" t="s">
        <v>193</v>
      </c>
      <c r="AU343" s="231" t="s">
        <v>80</v>
      </c>
      <c r="AV343" s="15" t="s">
        <v>187</v>
      </c>
      <c r="AW343" s="15" t="s">
        <v>33</v>
      </c>
      <c r="AX343" s="15" t="s">
        <v>78</v>
      </c>
      <c r="AY343" s="231" t="s">
        <v>180</v>
      </c>
    </row>
    <row r="344" spans="1:65" s="2" customFormat="1" ht="24.2" customHeight="1">
      <c r="A344" s="36"/>
      <c r="B344" s="37"/>
      <c r="C344" s="180" t="s">
        <v>413</v>
      </c>
      <c r="D344" s="180" t="s">
        <v>182</v>
      </c>
      <c r="E344" s="181" t="s">
        <v>414</v>
      </c>
      <c r="F344" s="182" t="s">
        <v>415</v>
      </c>
      <c r="G344" s="183" t="s">
        <v>230</v>
      </c>
      <c r="H344" s="184">
        <v>262.28899999999999</v>
      </c>
      <c r="I344" s="185"/>
      <c r="J344" s="186">
        <f>ROUND(I344*H344,2)</f>
        <v>0</v>
      </c>
      <c r="K344" s="182" t="s">
        <v>186</v>
      </c>
      <c r="L344" s="41"/>
      <c r="M344" s="187" t="s">
        <v>19</v>
      </c>
      <c r="N344" s="188" t="s">
        <v>42</v>
      </c>
      <c r="O344" s="66"/>
      <c r="P344" s="189">
        <f>O344*H344</f>
        <v>0</v>
      </c>
      <c r="Q344" s="189">
        <v>1.2500000000000001E-2</v>
      </c>
      <c r="R344" s="189">
        <f>Q344*H344</f>
        <v>3.2786124999999999</v>
      </c>
      <c r="S344" s="189">
        <v>0</v>
      </c>
      <c r="T344" s="19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1" t="s">
        <v>187</v>
      </c>
      <c r="AT344" s="191" t="s">
        <v>182</v>
      </c>
      <c r="AU344" s="191" t="s">
        <v>80</v>
      </c>
      <c r="AY344" s="19" t="s">
        <v>180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78</v>
      </c>
      <c r="BK344" s="192">
        <f>ROUND(I344*H344,2)</f>
        <v>0</v>
      </c>
      <c r="BL344" s="19" t="s">
        <v>187</v>
      </c>
      <c r="BM344" s="191" t="s">
        <v>416</v>
      </c>
    </row>
    <row r="345" spans="1:65" s="2" customFormat="1" ht="19.5">
      <c r="A345" s="36"/>
      <c r="B345" s="37"/>
      <c r="C345" s="38"/>
      <c r="D345" s="193" t="s">
        <v>189</v>
      </c>
      <c r="E345" s="38"/>
      <c r="F345" s="194" t="s">
        <v>417</v>
      </c>
      <c r="G345" s="38"/>
      <c r="H345" s="38"/>
      <c r="I345" s="195"/>
      <c r="J345" s="38"/>
      <c r="K345" s="38"/>
      <c r="L345" s="41"/>
      <c r="M345" s="196"/>
      <c r="N345" s="197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189</v>
      </c>
      <c r="AU345" s="19" t="s">
        <v>80</v>
      </c>
    </row>
    <row r="346" spans="1:65" s="2" customFormat="1" ht="11.25">
      <c r="A346" s="36"/>
      <c r="B346" s="37"/>
      <c r="C346" s="38"/>
      <c r="D346" s="198" t="s">
        <v>191</v>
      </c>
      <c r="E346" s="38"/>
      <c r="F346" s="199" t="s">
        <v>418</v>
      </c>
      <c r="G346" s="38"/>
      <c r="H346" s="38"/>
      <c r="I346" s="195"/>
      <c r="J346" s="38"/>
      <c r="K346" s="38"/>
      <c r="L346" s="41"/>
      <c r="M346" s="196"/>
      <c r="N346" s="197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191</v>
      </c>
      <c r="AU346" s="19" t="s">
        <v>80</v>
      </c>
    </row>
    <row r="347" spans="1:65" s="13" customFormat="1" ht="11.25">
      <c r="B347" s="200"/>
      <c r="C347" s="201"/>
      <c r="D347" s="193" t="s">
        <v>193</v>
      </c>
      <c r="E347" s="202" t="s">
        <v>19</v>
      </c>
      <c r="F347" s="203" t="s">
        <v>201</v>
      </c>
      <c r="G347" s="201"/>
      <c r="H347" s="202" t="s">
        <v>19</v>
      </c>
      <c r="I347" s="204"/>
      <c r="J347" s="201"/>
      <c r="K347" s="201"/>
      <c r="L347" s="205"/>
      <c r="M347" s="206"/>
      <c r="N347" s="207"/>
      <c r="O347" s="207"/>
      <c r="P347" s="207"/>
      <c r="Q347" s="207"/>
      <c r="R347" s="207"/>
      <c r="S347" s="207"/>
      <c r="T347" s="208"/>
      <c r="AT347" s="209" t="s">
        <v>193</v>
      </c>
      <c r="AU347" s="209" t="s">
        <v>80</v>
      </c>
      <c r="AV347" s="13" t="s">
        <v>78</v>
      </c>
      <c r="AW347" s="13" t="s">
        <v>33</v>
      </c>
      <c r="AX347" s="13" t="s">
        <v>71</v>
      </c>
      <c r="AY347" s="209" t="s">
        <v>180</v>
      </c>
    </row>
    <row r="348" spans="1:65" s="13" customFormat="1" ht="22.5">
      <c r="B348" s="200"/>
      <c r="C348" s="201"/>
      <c r="D348" s="193" t="s">
        <v>193</v>
      </c>
      <c r="E348" s="202" t="s">
        <v>19</v>
      </c>
      <c r="F348" s="203" t="s">
        <v>405</v>
      </c>
      <c r="G348" s="201"/>
      <c r="H348" s="202" t="s">
        <v>19</v>
      </c>
      <c r="I348" s="204"/>
      <c r="J348" s="201"/>
      <c r="K348" s="201"/>
      <c r="L348" s="205"/>
      <c r="M348" s="206"/>
      <c r="N348" s="207"/>
      <c r="O348" s="207"/>
      <c r="P348" s="207"/>
      <c r="Q348" s="207"/>
      <c r="R348" s="207"/>
      <c r="S348" s="207"/>
      <c r="T348" s="208"/>
      <c r="AT348" s="209" t="s">
        <v>193</v>
      </c>
      <c r="AU348" s="209" t="s">
        <v>80</v>
      </c>
      <c r="AV348" s="13" t="s">
        <v>78</v>
      </c>
      <c r="AW348" s="13" t="s">
        <v>33</v>
      </c>
      <c r="AX348" s="13" t="s">
        <v>71</v>
      </c>
      <c r="AY348" s="209" t="s">
        <v>180</v>
      </c>
    </row>
    <row r="349" spans="1:65" s="13" customFormat="1" ht="11.25">
      <c r="B349" s="200"/>
      <c r="C349" s="201"/>
      <c r="D349" s="193" t="s">
        <v>193</v>
      </c>
      <c r="E349" s="202" t="s">
        <v>19</v>
      </c>
      <c r="F349" s="203" t="s">
        <v>386</v>
      </c>
      <c r="G349" s="201"/>
      <c r="H349" s="202" t="s">
        <v>19</v>
      </c>
      <c r="I349" s="204"/>
      <c r="J349" s="201"/>
      <c r="K349" s="201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193</v>
      </c>
      <c r="AU349" s="209" t="s">
        <v>80</v>
      </c>
      <c r="AV349" s="13" t="s">
        <v>78</v>
      </c>
      <c r="AW349" s="13" t="s">
        <v>33</v>
      </c>
      <c r="AX349" s="13" t="s">
        <v>71</v>
      </c>
      <c r="AY349" s="209" t="s">
        <v>180</v>
      </c>
    </row>
    <row r="350" spans="1:65" s="14" customFormat="1" ht="22.5">
      <c r="B350" s="210"/>
      <c r="C350" s="211"/>
      <c r="D350" s="193" t="s">
        <v>193</v>
      </c>
      <c r="E350" s="212" t="s">
        <v>19</v>
      </c>
      <c r="F350" s="213" t="s">
        <v>387</v>
      </c>
      <c r="G350" s="211"/>
      <c r="H350" s="214">
        <v>44.667000000000002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193</v>
      </c>
      <c r="AU350" s="220" t="s">
        <v>80</v>
      </c>
      <c r="AV350" s="14" t="s">
        <v>80</v>
      </c>
      <c r="AW350" s="14" t="s">
        <v>33</v>
      </c>
      <c r="AX350" s="14" t="s">
        <v>71</v>
      </c>
      <c r="AY350" s="220" t="s">
        <v>180</v>
      </c>
    </row>
    <row r="351" spans="1:65" s="14" customFormat="1" ht="22.5">
      <c r="B351" s="210"/>
      <c r="C351" s="211"/>
      <c r="D351" s="193" t="s">
        <v>193</v>
      </c>
      <c r="E351" s="212" t="s">
        <v>19</v>
      </c>
      <c r="F351" s="213" t="s">
        <v>388</v>
      </c>
      <c r="G351" s="211"/>
      <c r="H351" s="214">
        <v>28.808</v>
      </c>
      <c r="I351" s="215"/>
      <c r="J351" s="211"/>
      <c r="K351" s="211"/>
      <c r="L351" s="216"/>
      <c r="M351" s="217"/>
      <c r="N351" s="218"/>
      <c r="O351" s="218"/>
      <c r="P351" s="218"/>
      <c r="Q351" s="218"/>
      <c r="R351" s="218"/>
      <c r="S351" s="218"/>
      <c r="T351" s="219"/>
      <c r="AT351" s="220" t="s">
        <v>193</v>
      </c>
      <c r="AU351" s="220" t="s">
        <v>80</v>
      </c>
      <c r="AV351" s="14" t="s">
        <v>80</v>
      </c>
      <c r="AW351" s="14" t="s">
        <v>33</v>
      </c>
      <c r="AX351" s="14" t="s">
        <v>71</v>
      </c>
      <c r="AY351" s="220" t="s">
        <v>180</v>
      </c>
    </row>
    <row r="352" spans="1:65" s="14" customFormat="1" ht="11.25">
      <c r="B352" s="210"/>
      <c r="C352" s="211"/>
      <c r="D352" s="193" t="s">
        <v>193</v>
      </c>
      <c r="E352" s="212" t="s">
        <v>19</v>
      </c>
      <c r="F352" s="213" t="s">
        <v>389</v>
      </c>
      <c r="G352" s="211"/>
      <c r="H352" s="214">
        <v>11.638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193</v>
      </c>
      <c r="AU352" s="220" t="s">
        <v>80</v>
      </c>
      <c r="AV352" s="14" t="s">
        <v>80</v>
      </c>
      <c r="AW352" s="14" t="s">
        <v>33</v>
      </c>
      <c r="AX352" s="14" t="s">
        <v>71</v>
      </c>
      <c r="AY352" s="220" t="s">
        <v>180</v>
      </c>
    </row>
    <row r="353" spans="1:65" s="14" customFormat="1" ht="11.25">
      <c r="B353" s="210"/>
      <c r="C353" s="211"/>
      <c r="D353" s="193" t="s">
        <v>193</v>
      </c>
      <c r="E353" s="212" t="s">
        <v>19</v>
      </c>
      <c r="F353" s="213" t="s">
        <v>390</v>
      </c>
      <c r="G353" s="211"/>
      <c r="H353" s="214">
        <v>29.254999999999999</v>
      </c>
      <c r="I353" s="215"/>
      <c r="J353" s="211"/>
      <c r="K353" s="211"/>
      <c r="L353" s="216"/>
      <c r="M353" s="217"/>
      <c r="N353" s="218"/>
      <c r="O353" s="218"/>
      <c r="P353" s="218"/>
      <c r="Q353" s="218"/>
      <c r="R353" s="218"/>
      <c r="S353" s="218"/>
      <c r="T353" s="219"/>
      <c r="AT353" s="220" t="s">
        <v>193</v>
      </c>
      <c r="AU353" s="220" t="s">
        <v>80</v>
      </c>
      <c r="AV353" s="14" t="s">
        <v>80</v>
      </c>
      <c r="AW353" s="14" t="s">
        <v>33</v>
      </c>
      <c r="AX353" s="14" t="s">
        <v>71</v>
      </c>
      <c r="AY353" s="220" t="s">
        <v>180</v>
      </c>
    </row>
    <row r="354" spans="1:65" s="16" customFormat="1" ht="11.25">
      <c r="B354" s="242"/>
      <c r="C354" s="243"/>
      <c r="D354" s="193" t="s">
        <v>193</v>
      </c>
      <c r="E354" s="244" t="s">
        <v>19</v>
      </c>
      <c r="F354" s="245" t="s">
        <v>391</v>
      </c>
      <c r="G354" s="243"/>
      <c r="H354" s="246">
        <v>114.36799999999999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AT354" s="252" t="s">
        <v>193</v>
      </c>
      <c r="AU354" s="252" t="s">
        <v>80</v>
      </c>
      <c r="AV354" s="16" t="s">
        <v>91</v>
      </c>
      <c r="AW354" s="16" t="s">
        <v>33</v>
      </c>
      <c r="AX354" s="16" t="s">
        <v>71</v>
      </c>
      <c r="AY354" s="252" t="s">
        <v>180</v>
      </c>
    </row>
    <row r="355" spans="1:65" s="14" customFormat="1" ht="11.25">
      <c r="B355" s="210"/>
      <c r="C355" s="211"/>
      <c r="D355" s="193" t="s">
        <v>193</v>
      </c>
      <c r="E355" s="212" t="s">
        <v>19</v>
      </c>
      <c r="F355" s="213" t="s">
        <v>392</v>
      </c>
      <c r="G355" s="211"/>
      <c r="H355" s="214">
        <v>114.36799999999999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193</v>
      </c>
      <c r="AU355" s="220" t="s">
        <v>80</v>
      </c>
      <c r="AV355" s="14" t="s">
        <v>80</v>
      </c>
      <c r="AW355" s="14" t="s">
        <v>33</v>
      </c>
      <c r="AX355" s="14" t="s">
        <v>71</v>
      </c>
      <c r="AY355" s="220" t="s">
        <v>180</v>
      </c>
    </row>
    <row r="356" spans="1:65" s="14" customFormat="1" ht="11.25">
      <c r="B356" s="210"/>
      <c r="C356" s="211"/>
      <c r="D356" s="193" t="s">
        <v>193</v>
      </c>
      <c r="E356" s="212" t="s">
        <v>19</v>
      </c>
      <c r="F356" s="213" t="s">
        <v>393</v>
      </c>
      <c r="G356" s="211"/>
      <c r="H356" s="214">
        <v>33.552999999999997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193</v>
      </c>
      <c r="AU356" s="220" t="s">
        <v>80</v>
      </c>
      <c r="AV356" s="14" t="s">
        <v>80</v>
      </c>
      <c r="AW356" s="14" t="s">
        <v>33</v>
      </c>
      <c r="AX356" s="14" t="s">
        <v>71</v>
      </c>
      <c r="AY356" s="220" t="s">
        <v>180</v>
      </c>
    </row>
    <row r="357" spans="1:65" s="15" customFormat="1" ht="11.25">
      <c r="B357" s="221"/>
      <c r="C357" s="222"/>
      <c r="D357" s="193" t="s">
        <v>193</v>
      </c>
      <c r="E357" s="223" t="s">
        <v>19</v>
      </c>
      <c r="F357" s="224" t="s">
        <v>238</v>
      </c>
      <c r="G357" s="222"/>
      <c r="H357" s="225">
        <v>262.28899999999999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193</v>
      </c>
      <c r="AU357" s="231" t="s">
        <v>80</v>
      </c>
      <c r="AV357" s="15" t="s">
        <v>187</v>
      </c>
      <c r="AW357" s="15" t="s">
        <v>33</v>
      </c>
      <c r="AX357" s="15" t="s">
        <v>78</v>
      </c>
      <c r="AY357" s="231" t="s">
        <v>180</v>
      </c>
    </row>
    <row r="358" spans="1:65" s="2" customFormat="1" ht="16.5" customHeight="1">
      <c r="A358" s="36"/>
      <c r="B358" s="37"/>
      <c r="C358" s="180" t="s">
        <v>419</v>
      </c>
      <c r="D358" s="180" t="s">
        <v>182</v>
      </c>
      <c r="E358" s="181" t="s">
        <v>420</v>
      </c>
      <c r="F358" s="182" t="s">
        <v>421</v>
      </c>
      <c r="G358" s="183" t="s">
        <v>230</v>
      </c>
      <c r="H358" s="184">
        <v>142.27000000000001</v>
      </c>
      <c r="I358" s="185"/>
      <c r="J358" s="186">
        <f>ROUND(I358*H358,2)</f>
        <v>0</v>
      </c>
      <c r="K358" s="182" t="s">
        <v>186</v>
      </c>
      <c r="L358" s="41"/>
      <c r="M358" s="187" t="s">
        <v>19</v>
      </c>
      <c r="N358" s="188" t="s">
        <v>42</v>
      </c>
      <c r="O358" s="66"/>
      <c r="P358" s="189">
        <f>O358*H358</f>
        <v>0</v>
      </c>
      <c r="Q358" s="189">
        <v>0</v>
      </c>
      <c r="R358" s="189">
        <f>Q358*H358</f>
        <v>0</v>
      </c>
      <c r="S358" s="189">
        <v>0</v>
      </c>
      <c r="T358" s="190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1" t="s">
        <v>187</v>
      </c>
      <c r="AT358" s="191" t="s">
        <v>182</v>
      </c>
      <c r="AU358" s="191" t="s">
        <v>80</v>
      </c>
      <c r="AY358" s="19" t="s">
        <v>180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9" t="s">
        <v>78</v>
      </c>
      <c r="BK358" s="192">
        <f>ROUND(I358*H358,2)</f>
        <v>0</v>
      </c>
      <c r="BL358" s="19" t="s">
        <v>187</v>
      </c>
      <c r="BM358" s="191" t="s">
        <v>422</v>
      </c>
    </row>
    <row r="359" spans="1:65" s="2" customFormat="1" ht="19.5">
      <c r="A359" s="36"/>
      <c r="B359" s="37"/>
      <c r="C359" s="38"/>
      <c r="D359" s="193" t="s">
        <v>189</v>
      </c>
      <c r="E359" s="38"/>
      <c r="F359" s="194" t="s">
        <v>423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189</v>
      </c>
      <c r="AU359" s="19" t="s">
        <v>80</v>
      </c>
    </row>
    <row r="360" spans="1:65" s="2" customFormat="1" ht="11.25">
      <c r="A360" s="36"/>
      <c r="B360" s="37"/>
      <c r="C360" s="38"/>
      <c r="D360" s="198" t="s">
        <v>191</v>
      </c>
      <c r="E360" s="38"/>
      <c r="F360" s="199" t="s">
        <v>424</v>
      </c>
      <c r="G360" s="38"/>
      <c r="H360" s="38"/>
      <c r="I360" s="195"/>
      <c r="J360" s="38"/>
      <c r="K360" s="38"/>
      <c r="L360" s="41"/>
      <c r="M360" s="196"/>
      <c r="N360" s="197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191</v>
      </c>
      <c r="AU360" s="19" t="s">
        <v>80</v>
      </c>
    </row>
    <row r="361" spans="1:65" s="13" customFormat="1" ht="11.25">
      <c r="B361" s="200"/>
      <c r="C361" s="201"/>
      <c r="D361" s="193" t="s">
        <v>193</v>
      </c>
      <c r="E361" s="202" t="s">
        <v>19</v>
      </c>
      <c r="F361" s="203" t="s">
        <v>425</v>
      </c>
      <c r="G361" s="201"/>
      <c r="H361" s="202" t="s">
        <v>19</v>
      </c>
      <c r="I361" s="204"/>
      <c r="J361" s="201"/>
      <c r="K361" s="201"/>
      <c r="L361" s="205"/>
      <c r="M361" s="206"/>
      <c r="N361" s="207"/>
      <c r="O361" s="207"/>
      <c r="P361" s="207"/>
      <c r="Q361" s="207"/>
      <c r="R361" s="207"/>
      <c r="S361" s="207"/>
      <c r="T361" s="208"/>
      <c r="AT361" s="209" t="s">
        <v>193</v>
      </c>
      <c r="AU361" s="209" t="s">
        <v>80</v>
      </c>
      <c r="AV361" s="13" t="s">
        <v>78</v>
      </c>
      <c r="AW361" s="13" t="s">
        <v>33</v>
      </c>
      <c r="AX361" s="13" t="s">
        <v>71</v>
      </c>
      <c r="AY361" s="209" t="s">
        <v>180</v>
      </c>
    </row>
    <row r="362" spans="1:65" s="14" customFormat="1" ht="11.25">
      <c r="B362" s="210"/>
      <c r="C362" s="211"/>
      <c r="D362" s="193" t="s">
        <v>193</v>
      </c>
      <c r="E362" s="212" t="s">
        <v>19</v>
      </c>
      <c r="F362" s="213" t="s">
        <v>426</v>
      </c>
      <c r="G362" s="211"/>
      <c r="H362" s="214">
        <v>50.15</v>
      </c>
      <c r="I362" s="215"/>
      <c r="J362" s="211"/>
      <c r="K362" s="211"/>
      <c r="L362" s="216"/>
      <c r="M362" s="217"/>
      <c r="N362" s="218"/>
      <c r="O362" s="218"/>
      <c r="P362" s="218"/>
      <c r="Q362" s="218"/>
      <c r="R362" s="218"/>
      <c r="S362" s="218"/>
      <c r="T362" s="219"/>
      <c r="AT362" s="220" t="s">
        <v>193</v>
      </c>
      <c r="AU362" s="220" t="s">
        <v>80</v>
      </c>
      <c r="AV362" s="14" t="s">
        <v>80</v>
      </c>
      <c r="AW362" s="14" t="s">
        <v>33</v>
      </c>
      <c r="AX362" s="14" t="s">
        <v>71</v>
      </c>
      <c r="AY362" s="220" t="s">
        <v>180</v>
      </c>
    </row>
    <row r="363" spans="1:65" s="14" customFormat="1" ht="11.25">
      <c r="B363" s="210"/>
      <c r="C363" s="211"/>
      <c r="D363" s="193" t="s">
        <v>193</v>
      </c>
      <c r="E363" s="212" t="s">
        <v>19</v>
      </c>
      <c r="F363" s="213" t="s">
        <v>427</v>
      </c>
      <c r="G363" s="211"/>
      <c r="H363" s="214">
        <v>92.12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193</v>
      </c>
      <c r="AU363" s="220" t="s">
        <v>80</v>
      </c>
      <c r="AV363" s="14" t="s">
        <v>80</v>
      </c>
      <c r="AW363" s="14" t="s">
        <v>33</v>
      </c>
      <c r="AX363" s="14" t="s">
        <v>71</v>
      </c>
      <c r="AY363" s="220" t="s">
        <v>180</v>
      </c>
    </row>
    <row r="364" spans="1:65" s="15" customFormat="1" ht="11.25">
      <c r="B364" s="221"/>
      <c r="C364" s="222"/>
      <c r="D364" s="193" t="s">
        <v>193</v>
      </c>
      <c r="E364" s="223" t="s">
        <v>19</v>
      </c>
      <c r="F364" s="224" t="s">
        <v>238</v>
      </c>
      <c r="G364" s="222"/>
      <c r="H364" s="225">
        <v>142.27000000000001</v>
      </c>
      <c r="I364" s="226"/>
      <c r="J364" s="222"/>
      <c r="K364" s="222"/>
      <c r="L364" s="227"/>
      <c r="M364" s="228"/>
      <c r="N364" s="229"/>
      <c r="O364" s="229"/>
      <c r="P364" s="229"/>
      <c r="Q364" s="229"/>
      <c r="R364" s="229"/>
      <c r="S364" s="229"/>
      <c r="T364" s="230"/>
      <c r="AT364" s="231" t="s">
        <v>193</v>
      </c>
      <c r="AU364" s="231" t="s">
        <v>80</v>
      </c>
      <c r="AV364" s="15" t="s">
        <v>187</v>
      </c>
      <c r="AW364" s="15" t="s">
        <v>33</v>
      </c>
      <c r="AX364" s="15" t="s">
        <v>78</v>
      </c>
      <c r="AY364" s="231" t="s">
        <v>180</v>
      </c>
    </row>
    <row r="365" spans="1:65" s="2" customFormat="1" ht="24.2" customHeight="1">
      <c r="A365" s="36"/>
      <c r="B365" s="37"/>
      <c r="C365" s="180" t="s">
        <v>428</v>
      </c>
      <c r="D365" s="180" t="s">
        <v>182</v>
      </c>
      <c r="E365" s="181" t="s">
        <v>429</v>
      </c>
      <c r="F365" s="182" t="s">
        <v>430</v>
      </c>
      <c r="G365" s="183" t="s">
        <v>230</v>
      </c>
      <c r="H365" s="184">
        <v>128.56</v>
      </c>
      <c r="I365" s="185"/>
      <c r="J365" s="186">
        <f>ROUND(I365*H365,2)</f>
        <v>0</v>
      </c>
      <c r="K365" s="182" t="s">
        <v>186</v>
      </c>
      <c r="L365" s="41"/>
      <c r="M365" s="187" t="s">
        <v>19</v>
      </c>
      <c r="N365" s="188" t="s">
        <v>42</v>
      </c>
      <c r="O365" s="66"/>
      <c r="P365" s="189">
        <f>O365*H365</f>
        <v>0</v>
      </c>
      <c r="Q365" s="189">
        <v>0</v>
      </c>
      <c r="R365" s="189">
        <f>Q365*H365</f>
        <v>0</v>
      </c>
      <c r="S365" s="189">
        <v>0</v>
      </c>
      <c r="T365" s="190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91" t="s">
        <v>187</v>
      </c>
      <c r="AT365" s="191" t="s">
        <v>182</v>
      </c>
      <c r="AU365" s="191" t="s">
        <v>80</v>
      </c>
      <c r="AY365" s="19" t="s">
        <v>180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9" t="s">
        <v>78</v>
      </c>
      <c r="BK365" s="192">
        <f>ROUND(I365*H365,2)</f>
        <v>0</v>
      </c>
      <c r="BL365" s="19" t="s">
        <v>187</v>
      </c>
      <c r="BM365" s="191" t="s">
        <v>431</v>
      </c>
    </row>
    <row r="366" spans="1:65" s="2" customFormat="1" ht="19.5">
      <c r="A366" s="36"/>
      <c r="B366" s="37"/>
      <c r="C366" s="38"/>
      <c r="D366" s="193" t="s">
        <v>189</v>
      </c>
      <c r="E366" s="38"/>
      <c r="F366" s="194" t="s">
        <v>432</v>
      </c>
      <c r="G366" s="38"/>
      <c r="H366" s="38"/>
      <c r="I366" s="195"/>
      <c r="J366" s="38"/>
      <c r="K366" s="38"/>
      <c r="L366" s="41"/>
      <c r="M366" s="196"/>
      <c r="N366" s="197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189</v>
      </c>
      <c r="AU366" s="19" t="s">
        <v>80</v>
      </c>
    </row>
    <row r="367" spans="1:65" s="2" customFormat="1" ht="11.25">
      <c r="A367" s="36"/>
      <c r="B367" s="37"/>
      <c r="C367" s="38"/>
      <c r="D367" s="198" t="s">
        <v>191</v>
      </c>
      <c r="E367" s="38"/>
      <c r="F367" s="199" t="s">
        <v>433</v>
      </c>
      <c r="G367" s="38"/>
      <c r="H367" s="38"/>
      <c r="I367" s="195"/>
      <c r="J367" s="38"/>
      <c r="K367" s="38"/>
      <c r="L367" s="41"/>
      <c r="M367" s="196"/>
      <c r="N367" s="197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191</v>
      </c>
      <c r="AU367" s="19" t="s">
        <v>80</v>
      </c>
    </row>
    <row r="368" spans="1:65" s="13" customFormat="1" ht="11.25">
      <c r="B368" s="200"/>
      <c r="C368" s="201"/>
      <c r="D368" s="193" t="s">
        <v>193</v>
      </c>
      <c r="E368" s="202" t="s">
        <v>19</v>
      </c>
      <c r="F368" s="203" t="s">
        <v>201</v>
      </c>
      <c r="G368" s="201"/>
      <c r="H368" s="202" t="s">
        <v>19</v>
      </c>
      <c r="I368" s="204"/>
      <c r="J368" s="201"/>
      <c r="K368" s="201"/>
      <c r="L368" s="205"/>
      <c r="M368" s="206"/>
      <c r="N368" s="207"/>
      <c r="O368" s="207"/>
      <c r="P368" s="207"/>
      <c r="Q368" s="207"/>
      <c r="R368" s="207"/>
      <c r="S368" s="207"/>
      <c r="T368" s="208"/>
      <c r="AT368" s="209" t="s">
        <v>193</v>
      </c>
      <c r="AU368" s="209" t="s">
        <v>80</v>
      </c>
      <c r="AV368" s="13" t="s">
        <v>78</v>
      </c>
      <c r="AW368" s="13" t="s">
        <v>33</v>
      </c>
      <c r="AX368" s="13" t="s">
        <v>71</v>
      </c>
      <c r="AY368" s="209" t="s">
        <v>180</v>
      </c>
    </row>
    <row r="369" spans="1:65" s="14" customFormat="1" ht="11.25">
      <c r="B369" s="210"/>
      <c r="C369" s="211"/>
      <c r="D369" s="193" t="s">
        <v>193</v>
      </c>
      <c r="E369" s="212" t="s">
        <v>19</v>
      </c>
      <c r="F369" s="213" t="s">
        <v>434</v>
      </c>
      <c r="G369" s="211"/>
      <c r="H369" s="214">
        <v>24.56</v>
      </c>
      <c r="I369" s="215"/>
      <c r="J369" s="211"/>
      <c r="K369" s="211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193</v>
      </c>
      <c r="AU369" s="220" t="s">
        <v>80</v>
      </c>
      <c r="AV369" s="14" t="s">
        <v>80</v>
      </c>
      <c r="AW369" s="14" t="s">
        <v>33</v>
      </c>
      <c r="AX369" s="14" t="s">
        <v>71</v>
      </c>
      <c r="AY369" s="220" t="s">
        <v>180</v>
      </c>
    </row>
    <row r="370" spans="1:65" s="14" customFormat="1" ht="11.25">
      <c r="B370" s="210"/>
      <c r="C370" s="211"/>
      <c r="D370" s="193" t="s">
        <v>193</v>
      </c>
      <c r="E370" s="212" t="s">
        <v>19</v>
      </c>
      <c r="F370" s="213" t="s">
        <v>435</v>
      </c>
      <c r="G370" s="211"/>
      <c r="H370" s="214">
        <v>104</v>
      </c>
      <c r="I370" s="215"/>
      <c r="J370" s="211"/>
      <c r="K370" s="211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193</v>
      </c>
      <c r="AU370" s="220" t="s">
        <v>80</v>
      </c>
      <c r="AV370" s="14" t="s">
        <v>80</v>
      </c>
      <c r="AW370" s="14" t="s">
        <v>33</v>
      </c>
      <c r="AX370" s="14" t="s">
        <v>71</v>
      </c>
      <c r="AY370" s="220" t="s">
        <v>180</v>
      </c>
    </row>
    <row r="371" spans="1:65" s="15" customFormat="1" ht="11.25">
      <c r="B371" s="221"/>
      <c r="C371" s="222"/>
      <c r="D371" s="193" t="s">
        <v>193</v>
      </c>
      <c r="E371" s="223" t="s">
        <v>19</v>
      </c>
      <c r="F371" s="224" t="s">
        <v>238</v>
      </c>
      <c r="G371" s="222"/>
      <c r="H371" s="225">
        <v>128.56</v>
      </c>
      <c r="I371" s="226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193</v>
      </c>
      <c r="AU371" s="231" t="s">
        <v>80</v>
      </c>
      <c r="AV371" s="15" t="s">
        <v>187</v>
      </c>
      <c r="AW371" s="15" t="s">
        <v>33</v>
      </c>
      <c r="AX371" s="15" t="s">
        <v>78</v>
      </c>
      <c r="AY371" s="231" t="s">
        <v>180</v>
      </c>
    </row>
    <row r="372" spans="1:65" s="2" customFormat="1" ht="16.5" customHeight="1">
      <c r="A372" s="36"/>
      <c r="B372" s="37"/>
      <c r="C372" s="180" t="s">
        <v>436</v>
      </c>
      <c r="D372" s="180" t="s">
        <v>182</v>
      </c>
      <c r="E372" s="181" t="s">
        <v>437</v>
      </c>
      <c r="F372" s="182" t="s">
        <v>438</v>
      </c>
      <c r="G372" s="183" t="s">
        <v>230</v>
      </c>
      <c r="H372" s="184">
        <v>7</v>
      </c>
      <c r="I372" s="185"/>
      <c r="J372" s="186">
        <f>ROUND(I372*H372,2)</f>
        <v>0</v>
      </c>
      <c r="K372" s="182" t="s">
        <v>186</v>
      </c>
      <c r="L372" s="41"/>
      <c r="M372" s="187" t="s">
        <v>19</v>
      </c>
      <c r="N372" s="188" t="s">
        <v>42</v>
      </c>
      <c r="O372" s="66"/>
      <c r="P372" s="189">
        <f>O372*H372</f>
        <v>0</v>
      </c>
      <c r="Q372" s="189">
        <v>1.925E-2</v>
      </c>
      <c r="R372" s="189">
        <f>Q372*H372</f>
        <v>0.13475000000000001</v>
      </c>
      <c r="S372" s="189">
        <v>0.02</v>
      </c>
      <c r="T372" s="190">
        <f>S372*H372</f>
        <v>0.14000000000000001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1" t="s">
        <v>187</v>
      </c>
      <c r="AT372" s="191" t="s">
        <v>182</v>
      </c>
      <c r="AU372" s="191" t="s">
        <v>80</v>
      </c>
      <c r="AY372" s="19" t="s">
        <v>180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78</v>
      </c>
      <c r="BK372" s="192">
        <f>ROUND(I372*H372,2)</f>
        <v>0</v>
      </c>
      <c r="BL372" s="19" t="s">
        <v>187</v>
      </c>
      <c r="BM372" s="191" t="s">
        <v>439</v>
      </c>
    </row>
    <row r="373" spans="1:65" s="2" customFormat="1" ht="19.5">
      <c r="A373" s="36"/>
      <c r="B373" s="37"/>
      <c r="C373" s="38"/>
      <c r="D373" s="193" t="s">
        <v>189</v>
      </c>
      <c r="E373" s="38"/>
      <c r="F373" s="194" t="s">
        <v>440</v>
      </c>
      <c r="G373" s="38"/>
      <c r="H373" s="38"/>
      <c r="I373" s="195"/>
      <c r="J373" s="38"/>
      <c r="K373" s="38"/>
      <c r="L373" s="41"/>
      <c r="M373" s="196"/>
      <c r="N373" s="197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189</v>
      </c>
      <c r="AU373" s="19" t="s">
        <v>80</v>
      </c>
    </row>
    <row r="374" spans="1:65" s="2" customFormat="1" ht="11.25">
      <c r="A374" s="36"/>
      <c r="B374" s="37"/>
      <c r="C374" s="38"/>
      <c r="D374" s="198" t="s">
        <v>191</v>
      </c>
      <c r="E374" s="38"/>
      <c r="F374" s="199" t="s">
        <v>441</v>
      </c>
      <c r="G374" s="38"/>
      <c r="H374" s="38"/>
      <c r="I374" s="195"/>
      <c r="J374" s="38"/>
      <c r="K374" s="38"/>
      <c r="L374" s="41"/>
      <c r="M374" s="196"/>
      <c r="N374" s="197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191</v>
      </c>
      <c r="AU374" s="19" t="s">
        <v>80</v>
      </c>
    </row>
    <row r="375" spans="1:65" s="13" customFormat="1" ht="11.25">
      <c r="B375" s="200"/>
      <c r="C375" s="201"/>
      <c r="D375" s="193" t="s">
        <v>193</v>
      </c>
      <c r="E375" s="202" t="s">
        <v>19</v>
      </c>
      <c r="F375" s="203" t="s">
        <v>194</v>
      </c>
      <c r="G375" s="201"/>
      <c r="H375" s="202" t="s">
        <v>19</v>
      </c>
      <c r="I375" s="204"/>
      <c r="J375" s="201"/>
      <c r="K375" s="201"/>
      <c r="L375" s="205"/>
      <c r="M375" s="206"/>
      <c r="N375" s="207"/>
      <c r="O375" s="207"/>
      <c r="P375" s="207"/>
      <c r="Q375" s="207"/>
      <c r="R375" s="207"/>
      <c r="S375" s="207"/>
      <c r="T375" s="208"/>
      <c r="AT375" s="209" t="s">
        <v>193</v>
      </c>
      <c r="AU375" s="209" t="s">
        <v>80</v>
      </c>
      <c r="AV375" s="13" t="s">
        <v>78</v>
      </c>
      <c r="AW375" s="13" t="s">
        <v>33</v>
      </c>
      <c r="AX375" s="13" t="s">
        <v>71</v>
      </c>
      <c r="AY375" s="209" t="s">
        <v>180</v>
      </c>
    </row>
    <row r="376" spans="1:65" s="14" customFormat="1" ht="11.25">
      <c r="B376" s="210"/>
      <c r="C376" s="211"/>
      <c r="D376" s="193" t="s">
        <v>193</v>
      </c>
      <c r="E376" s="212" t="s">
        <v>19</v>
      </c>
      <c r="F376" s="213" t="s">
        <v>442</v>
      </c>
      <c r="G376" s="211"/>
      <c r="H376" s="214">
        <v>7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193</v>
      </c>
      <c r="AU376" s="220" t="s">
        <v>80</v>
      </c>
      <c r="AV376" s="14" t="s">
        <v>80</v>
      </c>
      <c r="AW376" s="14" t="s">
        <v>33</v>
      </c>
      <c r="AX376" s="14" t="s">
        <v>78</v>
      </c>
      <c r="AY376" s="220" t="s">
        <v>180</v>
      </c>
    </row>
    <row r="377" spans="1:65" s="2" customFormat="1" ht="24.2" customHeight="1">
      <c r="A377" s="36"/>
      <c r="B377" s="37"/>
      <c r="C377" s="180" t="s">
        <v>443</v>
      </c>
      <c r="D377" s="180" t="s">
        <v>182</v>
      </c>
      <c r="E377" s="181" t="s">
        <v>444</v>
      </c>
      <c r="F377" s="182" t="s">
        <v>445</v>
      </c>
      <c r="G377" s="183" t="s">
        <v>230</v>
      </c>
      <c r="H377" s="184">
        <v>69.094999999999999</v>
      </c>
      <c r="I377" s="185"/>
      <c r="J377" s="186">
        <f>ROUND(I377*H377,2)</f>
        <v>0</v>
      </c>
      <c r="K377" s="182" t="s">
        <v>186</v>
      </c>
      <c r="L377" s="41"/>
      <c r="M377" s="187" t="s">
        <v>19</v>
      </c>
      <c r="N377" s="188" t="s">
        <v>42</v>
      </c>
      <c r="O377" s="66"/>
      <c r="P377" s="189">
        <f>O377*H377</f>
        <v>0</v>
      </c>
      <c r="Q377" s="189">
        <v>2.2000000000000001E-4</v>
      </c>
      <c r="R377" s="189">
        <f>Q377*H377</f>
        <v>1.52009E-2</v>
      </c>
      <c r="S377" s="189">
        <v>2E-3</v>
      </c>
      <c r="T377" s="190">
        <f>S377*H377</f>
        <v>0.13819000000000001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1" t="s">
        <v>187</v>
      </c>
      <c r="AT377" s="191" t="s">
        <v>182</v>
      </c>
      <c r="AU377" s="191" t="s">
        <v>80</v>
      </c>
      <c r="AY377" s="19" t="s">
        <v>180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78</v>
      </c>
      <c r="BK377" s="192">
        <f>ROUND(I377*H377,2)</f>
        <v>0</v>
      </c>
      <c r="BL377" s="19" t="s">
        <v>187</v>
      </c>
      <c r="BM377" s="191" t="s">
        <v>446</v>
      </c>
    </row>
    <row r="378" spans="1:65" s="2" customFormat="1" ht="29.25">
      <c r="A378" s="36"/>
      <c r="B378" s="37"/>
      <c r="C378" s="38"/>
      <c r="D378" s="193" t="s">
        <v>189</v>
      </c>
      <c r="E378" s="38"/>
      <c r="F378" s="194" t="s">
        <v>447</v>
      </c>
      <c r="G378" s="38"/>
      <c r="H378" s="38"/>
      <c r="I378" s="195"/>
      <c r="J378" s="38"/>
      <c r="K378" s="38"/>
      <c r="L378" s="41"/>
      <c r="M378" s="196"/>
      <c r="N378" s="197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189</v>
      </c>
      <c r="AU378" s="19" t="s">
        <v>80</v>
      </c>
    </row>
    <row r="379" spans="1:65" s="2" customFormat="1" ht="11.25">
      <c r="A379" s="36"/>
      <c r="B379" s="37"/>
      <c r="C379" s="38"/>
      <c r="D379" s="198" t="s">
        <v>191</v>
      </c>
      <c r="E379" s="38"/>
      <c r="F379" s="199" t="s">
        <v>448</v>
      </c>
      <c r="G379" s="38"/>
      <c r="H379" s="38"/>
      <c r="I379" s="195"/>
      <c r="J379" s="38"/>
      <c r="K379" s="38"/>
      <c r="L379" s="41"/>
      <c r="M379" s="196"/>
      <c r="N379" s="197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191</v>
      </c>
      <c r="AU379" s="19" t="s">
        <v>80</v>
      </c>
    </row>
    <row r="380" spans="1:65" s="13" customFormat="1" ht="11.25">
      <c r="B380" s="200"/>
      <c r="C380" s="201"/>
      <c r="D380" s="193" t="s">
        <v>193</v>
      </c>
      <c r="E380" s="202" t="s">
        <v>19</v>
      </c>
      <c r="F380" s="203" t="s">
        <v>194</v>
      </c>
      <c r="G380" s="201"/>
      <c r="H380" s="202" t="s">
        <v>19</v>
      </c>
      <c r="I380" s="204"/>
      <c r="J380" s="201"/>
      <c r="K380" s="201"/>
      <c r="L380" s="205"/>
      <c r="M380" s="206"/>
      <c r="N380" s="207"/>
      <c r="O380" s="207"/>
      <c r="P380" s="207"/>
      <c r="Q380" s="207"/>
      <c r="R380" s="207"/>
      <c r="S380" s="207"/>
      <c r="T380" s="208"/>
      <c r="AT380" s="209" t="s">
        <v>193</v>
      </c>
      <c r="AU380" s="209" t="s">
        <v>80</v>
      </c>
      <c r="AV380" s="13" t="s">
        <v>78</v>
      </c>
      <c r="AW380" s="13" t="s">
        <v>33</v>
      </c>
      <c r="AX380" s="13" t="s">
        <v>71</v>
      </c>
      <c r="AY380" s="209" t="s">
        <v>180</v>
      </c>
    </row>
    <row r="381" spans="1:65" s="14" customFormat="1" ht="11.25">
      <c r="B381" s="210"/>
      <c r="C381" s="211"/>
      <c r="D381" s="193" t="s">
        <v>193</v>
      </c>
      <c r="E381" s="212" t="s">
        <v>19</v>
      </c>
      <c r="F381" s="213" t="s">
        <v>449</v>
      </c>
      <c r="G381" s="211"/>
      <c r="H381" s="214">
        <v>50.65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193</v>
      </c>
      <c r="AU381" s="220" t="s">
        <v>80</v>
      </c>
      <c r="AV381" s="14" t="s">
        <v>80</v>
      </c>
      <c r="AW381" s="14" t="s">
        <v>33</v>
      </c>
      <c r="AX381" s="14" t="s">
        <v>71</v>
      </c>
      <c r="AY381" s="220" t="s">
        <v>180</v>
      </c>
    </row>
    <row r="382" spans="1:65" s="14" customFormat="1" ht="11.25">
      <c r="B382" s="210"/>
      <c r="C382" s="211"/>
      <c r="D382" s="193" t="s">
        <v>193</v>
      </c>
      <c r="E382" s="212" t="s">
        <v>19</v>
      </c>
      <c r="F382" s="213" t="s">
        <v>450</v>
      </c>
      <c r="G382" s="211"/>
      <c r="H382" s="214">
        <v>3.125</v>
      </c>
      <c r="I382" s="215"/>
      <c r="J382" s="211"/>
      <c r="K382" s="211"/>
      <c r="L382" s="216"/>
      <c r="M382" s="217"/>
      <c r="N382" s="218"/>
      <c r="O382" s="218"/>
      <c r="P382" s="218"/>
      <c r="Q382" s="218"/>
      <c r="R382" s="218"/>
      <c r="S382" s="218"/>
      <c r="T382" s="219"/>
      <c r="AT382" s="220" t="s">
        <v>193</v>
      </c>
      <c r="AU382" s="220" t="s">
        <v>80</v>
      </c>
      <c r="AV382" s="14" t="s">
        <v>80</v>
      </c>
      <c r="AW382" s="14" t="s">
        <v>33</v>
      </c>
      <c r="AX382" s="14" t="s">
        <v>71</v>
      </c>
      <c r="AY382" s="220" t="s">
        <v>180</v>
      </c>
    </row>
    <row r="383" spans="1:65" s="14" customFormat="1" ht="11.25">
      <c r="B383" s="210"/>
      <c r="C383" s="211"/>
      <c r="D383" s="193" t="s">
        <v>193</v>
      </c>
      <c r="E383" s="212" t="s">
        <v>19</v>
      </c>
      <c r="F383" s="213" t="s">
        <v>451</v>
      </c>
      <c r="G383" s="211"/>
      <c r="H383" s="214">
        <v>8.32</v>
      </c>
      <c r="I383" s="215"/>
      <c r="J383" s="211"/>
      <c r="K383" s="211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193</v>
      </c>
      <c r="AU383" s="220" t="s">
        <v>80</v>
      </c>
      <c r="AV383" s="14" t="s">
        <v>80</v>
      </c>
      <c r="AW383" s="14" t="s">
        <v>33</v>
      </c>
      <c r="AX383" s="14" t="s">
        <v>71</v>
      </c>
      <c r="AY383" s="220" t="s">
        <v>180</v>
      </c>
    </row>
    <row r="384" spans="1:65" s="14" customFormat="1" ht="11.25">
      <c r="B384" s="210"/>
      <c r="C384" s="211"/>
      <c r="D384" s="193" t="s">
        <v>193</v>
      </c>
      <c r="E384" s="212" t="s">
        <v>19</v>
      </c>
      <c r="F384" s="213" t="s">
        <v>452</v>
      </c>
      <c r="G384" s="211"/>
      <c r="H384" s="214">
        <v>7</v>
      </c>
      <c r="I384" s="215"/>
      <c r="J384" s="211"/>
      <c r="K384" s="211"/>
      <c r="L384" s="216"/>
      <c r="M384" s="217"/>
      <c r="N384" s="218"/>
      <c r="O384" s="218"/>
      <c r="P384" s="218"/>
      <c r="Q384" s="218"/>
      <c r="R384" s="218"/>
      <c r="S384" s="218"/>
      <c r="T384" s="219"/>
      <c r="AT384" s="220" t="s">
        <v>193</v>
      </c>
      <c r="AU384" s="220" t="s">
        <v>80</v>
      </c>
      <c r="AV384" s="14" t="s">
        <v>80</v>
      </c>
      <c r="AW384" s="14" t="s">
        <v>33</v>
      </c>
      <c r="AX384" s="14" t="s">
        <v>71</v>
      </c>
      <c r="AY384" s="220" t="s">
        <v>180</v>
      </c>
    </row>
    <row r="385" spans="1:65" s="15" customFormat="1" ht="11.25">
      <c r="B385" s="221"/>
      <c r="C385" s="222"/>
      <c r="D385" s="193" t="s">
        <v>193</v>
      </c>
      <c r="E385" s="223" t="s">
        <v>19</v>
      </c>
      <c r="F385" s="224" t="s">
        <v>238</v>
      </c>
      <c r="G385" s="222"/>
      <c r="H385" s="225">
        <v>69.094999999999999</v>
      </c>
      <c r="I385" s="226"/>
      <c r="J385" s="222"/>
      <c r="K385" s="222"/>
      <c r="L385" s="227"/>
      <c r="M385" s="228"/>
      <c r="N385" s="229"/>
      <c r="O385" s="229"/>
      <c r="P385" s="229"/>
      <c r="Q385" s="229"/>
      <c r="R385" s="229"/>
      <c r="S385" s="229"/>
      <c r="T385" s="230"/>
      <c r="AT385" s="231" t="s">
        <v>193</v>
      </c>
      <c r="AU385" s="231" t="s">
        <v>80</v>
      </c>
      <c r="AV385" s="15" t="s">
        <v>187</v>
      </c>
      <c r="AW385" s="15" t="s">
        <v>33</v>
      </c>
      <c r="AX385" s="15" t="s">
        <v>78</v>
      </c>
      <c r="AY385" s="231" t="s">
        <v>180</v>
      </c>
    </row>
    <row r="386" spans="1:65" s="2" customFormat="1" ht="37.9" customHeight="1">
      <c r="A386" s="36"/>
      <c r="B386" s="37"/>
      <c r="C386" s="180" t="s">
        <v>453</v>
      </c>
      <c r="D386" s="180" t="s">
        <v>182</v>
      </c>
      <c r="E386" s="181" t="s">
        <v>454</v>
      </c>
      <c r="F386" s="182" t="s">
        <v>455</v>
      </c>
      <c r="G386" s="183" t="s">
        <v>230</v>
      </c>
      <c r="H386" s="184">
        <v>53.774999999999999</v>
      </c>
      <c r="I386" s="185"/>
      <c r="J386" s="186">
        <f>ROUND(I386*H386,2)</f>
        <v>0</v>
      </c>
      <c r="K386" s="182" t="s">
        <v>304</v>
      </c>
      <c r="L386" s="41"/>
      <c r="M386" s="187" t="s">
        <v>19</v>
      </c>
      <c r="N386" s="188" t="s">
        <v>42</v>
      </c>
      <c r="O386" s="66"/>
      <c r="P386" s="189">
        <f>O386*H386</f>
        <v>0</v>
      </c>
      <c r="Q386" s="189">
        <v>4.0169999999999997E-2</v>
      </c>
      <c r="R386" s="189">
        <f>Q386*H386</f>
        <v>2.1601417499999997</v>
      </c>
      <c r="S386" s="189">
        <v>0.04</v>
      </c>
      <c r="T386" s="190">
        <f>S386*H386</f>
        <v>2.1509999999999998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1" t="s">
        <v>187</v>
      </c>
      <c r="AT386" s="191" t="s">
        <v>182</v>
      </c>
      <c r="AU386" s="191" t="s">
        <v>80</v>
      </c>
      <c r="AY386" s="19" t="s">
        <v>180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78</v>
      </c>
      <c r="BK386" s="192">
        <f>ROUND(I386*H386,2)</f>
        <v>0</v>
      </c>
      <c r="BL386" s="19" t="s">
        <v>187</v>
      </c>
      <c r="BM386" s="191" t="s">
        <v>456</v>
      </c>
    </row>
    <row r="387" spans="1:65" s="2" customFormat="1" ht="19.5">
      <c r="A387" s="36"/>
      <c r="B387" s="37"/>
      <c r="C387" s="38"/>
      <c r="D387" s="193" t="s">
        <v>189</v>
      </c>
      <c r="E387" s="38"/>
      <c r="F387" s="194" t="s">
        <v>457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189</v>
      </c>
      <c r="AU387" s="19" t="s">
        <v>80</v>
      </c>
    </row>
    <row r="388" spans="1:65" s="13" customFormat="1" ht="11.25">
      <c r="B388" s="200"/>
      <c r="C388" s="201"/>
      <c r="D388" s="193" t="s">
        <v>193</v>
      </c>
      <c r="E388" s="202" t="s">
        <v>19</v>
      </c>
      <c r="F388" s="203" t="s">
        <v>194</v>
      </c>
      <c r="G388" s="201"/>
      <c r="H388" s="202" t="s">
        <v>19</v>
      </c>
      <c r="I388" s="204"/>
      <c r="J388" s="201"/>
      <c r="K388" s="201"/>
      <c r="L388" s="205"/>
      <c r="M388" s="206"/>
      <c r="N388" s="207"/>
      <c r="O388" s="207"/>
      <c r="P388" s="207"/>
      <c r="Q388" s="207"/>
      <c r="R388" s="207"/>
      <c r="S388" s="207"/>
      <c r="T388" s="208"/>
      <c r="AT388" s="209" t="s">
        <v>193</v>
      </c>
      <c r="AU388" s="209" t="s">
        <v>80</v>
      </c>
      <c r="AV388" s="13" t="s">
        <v>78</v>
      </c>
      <c r="AW388" s="13" t="s">
        <v>33</v>
      </c>
      <c r="AX388" s="13" t="s">
        <v>71</v>
      </c>
      <c r="AY388" s="209" t="s">
        <v>180</v>
      </c>
    </row>
    <row r="389" spans="1:65" s="14" customFormat="1" ht="11.25">
      <c r="B389" s="210"/>
      <c r="C389" s="211"/>
      <c r="D389" s="193" t="s">
        <v>193</v>
      </c>
      <c r="E389" s="212" t="s">
        <v>19</v>
      </c>
      <c r="F389" s="213" t="s">
        <v>449</v>
      </c>
      <c r="G389" s="211"/>
      <c r="H389" s="214">
        <v>50.65</v>
      </c>
      <c r="I389" s="215"/>
      <c r="J389" s="211"/>
      <c r="K389" s="211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193</v>
      </c>
      <c r="AU389" s="220" t="s">
        <v>80</v>
      </c>
      <c r="AV389" s="14" t="s">
        <v>80</v>
      </c>
      <c r="AW389" s="14" t="s">
        <v>33</v>
      </c>
      <c r="AX389" s="14" t="s">
        <v>71</v>
      </c>
      <c r="AY389" s="220" t="s">
        <v>180</v>
      </c>
    </row>
    <row r="390" spans="1:65" s="14" customFormat="1" ht="11.25">
      <c r="B390" s="210"/>
      <c r="C390" s="211"/>
      <c r="D390" s="193" t="s">
        <v>193</v>
      </c>
      <c r="E390" s="212" t="s">
        <v>19</v>
      </c>
      <c r="F390" s="213" t="s">
        <v>450</v>
      </c>
      <c r="G390" s="211"/>
      <c r="H390" s="214">
        <v>3.125</v>
      </c>
      <c r="I390" s="215"/>
      <c r="J390" s="211"/>
      <c r="K390" s="211"/>
      <c r="L390" s="216"/>
      <c r="M390" s="217"/>
      <c r="N390" s="218"/>
      <c r="O390" s="218"/>
      <c r="P390" s="218"/>
      <c r="Q390" s="218"/>
      <c r="R390" s="218"/>
      <c r="S390" s="218"/>
      <c r="T390" s="219"/>
      <c r="AT390" s="220" t="s">
        <v>193</v>
      </c>
      <c r="AU390" s="220" t="s">
        <v>80</v>
      </c>
      <c r="AV390" s="14" t="s">
        <v>80</v>
      </c>
      <c r="AW390" s="14" t="s">
        <v>33</v>
      </c>
      <c r="AX390" s="14" t="s">
        <v>71</v>
      </c>
      <c r="AY390" s="220" t="s">
        <v>180</v>
      </c>
    </row>
    <row r="391" spans="1:65" s="15" customFormat="1" ht="11.25">
      <c r="B391" s="221"/>
      <c r="C391" s="222"/>
      <c r="D391" s="193" t="s">
        <v>193</v>
      </c>
      <c r="E391" s="223" t="s">
        <v>19</v>
      </c>
      <c r="F391" s="224" t="s">
        <v>238</v>
      </c>
      <c r="G391" s="222"/>
      <c r="H391" s="225">
        <v>53.774999999999999</v>
      </c>
      <c r="I391" s="226"/>
      <c r="J391" s="222"/>
      <c r="K391" s="222"/>
      <c r="L391" s="227"/>
      <c r="M391" s="228"/>
      <c r="N391" s="229"/>
      <c r="O391" s="229"/>
      <c r="P391" s="229"/>
      <c r="Q391" s="229"/>
      <c r="R391" s="229"/>
      <c r="S391" s="229"/>
      <c r="T391" s="230"/>
      <c r="AT391" s="231" t="s">
        <v>193</v>
      </c>
      <c r="AU391" s="231" t="s">
        <v>80</v>
      </c>
      <c r="AV391" s="15" t="s">
        <v>187</v>
      </c>
      <c r="AW391" s="15" t="s">
        <v>33</v>
      </c>
      <c r="AX391" s="15" t="s">
        <v>78</v>
      </c>
      <c r="AY391" s="231" t="s">
        <v>180</v>
      </c>
    </row>
    <row r="392" spans="1:65" s="2" customFormat="1" ht="24.2" customHeight="1">
      <c r="A392" s="36"/>
      <c r="B392" s="37"/>
      <c r="C392" s="180" t="s">
        <v>458</v>
      </c>
      <c r="D392" s="180" t="s">
        <v>182</v>
      </c>
      <c r="E392" s="181" t="s">
        <v>459</v>
      </c>
      <c r="F392" s="182" t="s">
        <v>460</v>
      </c>
      <c r="G392" s="183" t="s">
        <v>230</v>
      </c>
      <c r="H392" s="184">
        <v>7.71</v>
      </c>
      <c r="I392" s="185"/>
      <c r="J392" s="186">
        <f>ROUND(I392*H392,2)</f>
        <v>0</v>
      </c>
      <c r="K392" s="182" t="s">
        <v>186</v>
      </c>
      <c r="L392" s="41"/>
      <c r="M392" s="187" t="s">
        <v>19</v>
      </c>
      <c r="N392" s="188" t="s">
        <v>42</v>
      </c>
      <c r="O392" s="66"/>
      <c r="P392" s="189">
        <f>O392*H392</f>
        <v>0</v>
      </c>
      <c r="Q392" s="189">
        <v>4.1529999999999997E-2</v>
      </c>
      <c r="R392" s="189">
        <f>Q392*H392</f>
        <v>0.32019629999999999</v>
      </c>
      <c r="S392" s="189">
        <v>0</v>
      </c>
      <c r="T392" s="190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91" t="s">
        <v>187</v>
      </c>
      <c r="AT392" s="191" t="s">
        <v>182</v>
      </c>
      <c r="AU392" s="191" t="s">
        <v>80</v>
      </c>
      <c r="AY392" s="19" t="s">
        <v>180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78</v>
      </c>
      <c r="BK392" s="192">
        <f>ROUND(I392*H392,2)</f>
        <v>0</v>
      </c>
      <c r="BL392" s="19" t="s">
        <v>187</v>
      </c>
      <c r="BM392" s="191" t="s">
        <v>461</v>
      </c>
    </row>
    <row r="393" spans="1:65" s="2" customFormat="1" ht="19.5">
      <c r="A393" s="36"/>
      <c r="B393" s="37"/>
      <c r="C393" s="38"/>
      <c r="D393" s="193" t="s">
        <v>189</v>
      </c>
      <c r="E393" s="38"/>
      <c r="F393" s="194" t="s">
        <v>462</v>
      </c>
      <c r="G393" s="38"/>
      <c r="H393" s="38"/>
      <c r="I393" s="195"/>
      <c r="J393" s="38"/>
      <c r="K393" s="38"/>
      <c r="L393" s="41"/>
      <c r="M393" s="196"/>
      <c r="N393" s="197"/>
      <c r="O393" s="66"/>
      <c r="P393" s="66"/>
      <c r="Q393" s="66"/>
      <c r="R393" s="66"/>
      <c r="S393" s="66"/>
      <c r="T393" s="67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189</v>
      </c>
      <c r="AU393" s="19" t="s">
        <v>80</v>
      </c>
    </row>
    <row r="394" spans="1:65" s="2" customFormat="1" ht="11.25">
      <c r="A394" s="36"/>
      <c r="B394" s="37"/>
      <c r="C394" s="38"/>
      <c r="D394" s="198" t="s">
        <v>191</v>
      </c>
      <c r="E394" s="38"/>
      <c r="F394" s="199" t="s">
        <v>463</v>
      </c>
      <c r="G394" s="38"/>
      <c r="H394" s="38"/>
      <c r="I394" s="195"/>
      <c r="J394" s="38"/>
      <c r="K394" s="38"/>
      <c r="L394" s="41"/>
      <c r="M394" s="196"/>
      <c r="N394" s="197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191</v>
      </c>
      <c r="AU394" s="19" t="s">
        <v>80</v>
      </c>
    </row>
    <row r="395" spans="1:65" s="13" customFormat="1" ht="11.25">
      <c r="B395" s="200"/>
      <c r="C395" s="201"/>
      <c r="D395" s="193" t="s">
        <v>193</v>
      </c>
      <c r="E395" s="202" t="s">
        <v>19</v>
      </c>
      <c r="F395" s="203" t="s">
        <v>275</v>
      </c>
      <c r="G395" s="201"/>
      <c r="H395" s="202" t="s">
        <v>19</v>
      </c>
      <c r="I395" s="204"/>
      <c r="J395" s="201"/>
      <c r="K395" s="201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193</v>
      </c>
      <c r="AU395" s="209" t="s">
        <v>80</v>
      </c>
      <c r="AV395" s="13" t="s">
        <v>78</v>
      </c>
      <c r="AW395" s="13" t="s">
        <v>33</v>
      </c>
      <c r="AX395" s="13" t="s">
        <v>71</v>
      </c>
      <c r="AY395" s="209" t="s">
        <v>180</v>
      </c>
    </row>
    <row r="396" spans="1:65" s="14" customFormat="1" ht="11.25">
      <c r="B396" s="210"/>
      <c r="C396" s="211"/>
      <c r="D396" s="193" t="s">
        <v>193</v>
      </c>
      <c r="E396" s="212" t="s">
        <v>19</v>
      </c>
      <c r="F396" s="213" t="s">
        <v>464</v>
      </c>
      <c r="G396" s="211"/>
      <c r="H396" s="214">
        <v>2</v>
      </c>
      <c r="I396" s="215"/>
      <c r="J396" s="211"/>
      <c r="K396" s="211"/>
      <c r="L396" s="216"/>
      <c r="M396" s="217"/>
      <c r="N396" s="218"/>
      <c r="O396" s="218"/>
      <c r="P396" s="218"/>
      <c r="Q396" s="218"/>
      <c r="R396" s="218"/>
      <c r="S396" s="218"/>
      <c r="T396" s="219"/>
      <c r="AT396" s="220" t="s">
        <v>193</v>
      </c>
      <c r="AU396" s="220" t="s">
        <v>80</v>
      </c>
      <c r="AV396" s="14" t="s">
        <v>80</v>
      </c>
      <c r="AW396" s="14" t="s">
        <v>33</v>
      </c>
      <c r="AX396" s="14" t="s">
        <v>71</v>
      </c>
      <c r="AY396" s="220" t="s">
        <v>180</v>
      </c>
    </row>
    <row r="397" spans="1:65" s="14" customFormat="1" ht="11.25">
      <c r="B397" s="210"/>
      <c r="C397" s="211"/>
      <c r="D397" s="193" t="s">
        <v>193</v>
      </c>
      <c r="E397" s="212" t="s">
        <v>19</v>
      </c>
      <c r="F397" s="213" t="s">
        <v>465</v>
      </c>
      <c r="G397" s="211"/>
      <c r="H397" s="214">
        <v>5.71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193</v>
      </c>
      <c r="AU397" s="220" t="s">
        <v>80</v>
      </c>
      <c r="AV397" s="14" t="s">
        <v>80</v>
      </c>
      <c r="AW397" s="14" t="s">
        <v>33</v>
      </c>
      <c r="AX397" s="14" t="s">
        <v>71</v>
      </c>
      <c r="AY397" s="220" t="s">
        <v>180</v>
      </c>
    </row>
    <row r="398" spans="1:65" s="15" customFormat="1" ht="11.25">
      <c r="B398" s="221"/>
      <c r="C398" s="222"/>
      <c r="D398" s="193" t="s">
        <v>193</v>
      </c>
      <c r="E398" s="223" t="s">
        <v>19</v>
      </c>
      <c r="F398" s="224" t="s">
        <v>238</v>
      </c>
      <c r="G398" s="222"/>
      <c r="H398" s="225">
        <v>7.71</v>
      </c>
      <c r="I398" s="226"/>
      <c r="J398" s="222"/>
      <c r="K398" s="222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193</v>
      </c>
      <c r="AU398" s="231" t="s">
        <v>80</v>
      </c>
      <c r="AV398" s="15" t="s">
        <v>187</v>
      </c>
      <c r="AW398" s="15" t="s">
        <v>33</v>
      </c>
      <c r="AX398" s="15" t="s">
        <v>78</v>
      </c>
      <c r="AY398" s="231" t="s">
        <v>180</v>
      </c>
    </row>
    <row r="399" spans="1:65" s="2" customFormat="1" ht="24.2" customHeight="1">
      <c r="A399" s="36"/>
      <c r="B399" s="37"/>
      <c r="C399" s="180" t="s">
        <v>466</v>
      </c>
      <c r="D399" s="180" t="s">
        <v>182</v>
      </c>
      <c r="E399" s="181" t="s">
        <v>467</v>
      </c>
      <c r="F399" s="182" t="s">
        <v>468</v>
      </c>
      <c r="G399" s="183" t="s">
        <v>230</v>
      </c>
      <c r="H399" s="184">
        <v>9</v>
      </c>
      <c r="I399" s="185"/>
      <c r="J399" s="186">
        <f>ROUND(I399*H399,2)</f>
        <v>0</v>
      </c>
      <c r="K399" s="182" t="s">
        <v>186</v>
      </c>
      <c r="L399" s="41"/>
      <c r="M399" s="187" t="s">
        <v>19</v>
      </c>
      <c r="N399" s="188" t="s">
        <v>42</v>
      </c>
      <c r="O399" s="66"/>
      <c r="P399" s="189">
        <f>O399*H399</f>
        <v>0</v>
      </c>
      <c r="Q399" s="189">
        <v>4.1529999999999997E-2</v>
      </c>
      <c r="R399" s="189">
        <f>Q399*H399</f>
        <v>0.37376999999999999</v>
      </c>
      <c r="S399" s="189">
        <v>0</v>
      </c>
      <c r="T399" s="190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91" t="s">
        <v>187</v>
      </c>
      <c r="AT399" s="191" t="s">
        <v>182</v>
      </c>
      <c r="AU399" s="191" t="s">
        <v>80</v>
      </c>
      <c r="AY399" s="19" t="s">
        <v>180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9" t="s">
        <v>78</v>
      </c>
      <c r="BK399" s="192">
        <f>ROUND(I399*H399,2)</f>
        <v>0</v>
      </c>
      <c r="BL399" s="19" t="s">
        <v>187</v>
      </c>
      <c r="BM399" s="191" t="s">
        <v>469</v>
      </c>
    </row>
    <row r="400" spans="1:65" s="2" customFormat="1" ht="19.5">
      <c r="A400" s="36"/>
      <c r="B400" s="37"/>
      <c r="C400" s="38"/>
      <c r="D400" s="193" t="s">
        <v>189</v>
      </c>
      <c r="E400" s="38"/>
      <c r="F400" s="194" t="s">
        <v>470</v>
      </c>
      <c r="G400" s="38"/>
      <c r="H400" s="38"/>
      <c r="I400" s="195"/>
      <c r="J400" s="38"/>
      <c r="K400" s="38"/>
      <c r="L400" s="41"/>
      <c r="M400" s="196"/>
      <c r="N400" s="197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189</v>
      </c>
      <c r="AU400" s="19" t="s">
        <v>80</v>
      </c>
    </row>
    <row r="401" spans="1:65" s="2" customFormat="1" ht="11.25">
      <c r="A401" s="36"/>
      <c r="B401" s="37"/>
      <c r="C401" s="38"/>
      <c r="D401" s="198" t="s">
        <v>191</v>
      </c>
      <c r="E401" s="38"/>
      <c r="F401" s="199" t="s">
        <v>471</v>
      </c>
      <c r="G401" s="38"/>
      <c r="H401" s="38"/>
      <c r="I401" s="195"/>
      <c r="J401" s="38"/>
      <c r="K401" s="38"/>
      <c r="L401" s="41"/>
      <c r="M401" s="196"/>
      <c r="N401" s="197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191</v>
      </c>
      <c r="AU401" s="19" t="s">
        <v>80</v>
      </c>
    </row>
    <row r="402" spans="1:65" s="13" customFormat="1" ht="11.25">
      <c r="B402" s="200"/>
      <c r="C402" s="201"/>
      <c r="D402" s="193" t="s">
        <v>193</v>
      </c>
      <c r="E402" s="202" t="s">
        <v>19</v>
      </c>
      <c r="F402" s="203" t="s">
        <v>275</v>
      </c>
      <c r="G402" s="201"/>
      <c r="H402" s="202" t="s">
        <v>19</v>
      </c>
      <c r="I402" s="204"/>
      <c r="J402" s="201"/>
      <c r="K402" s="201"/>
      <c r="L402" s="205"/>
      <c r="M402" s="206"/>
      <c r="N402" s="207"/>
      <c r="O402" s="207"/>
      <c r="P402" s="207"/>
      <c r="Q402" s="207"/>
      <c r="R402" s="207"/>
      <c r="S402" s="207"/>
      <c r="T402" s="208"/>
      <c r="AT402" s="209" t="s">
        <v>193</v>
      </c>
      <c r="AU402" s="209" t="s">
        <v>80</v>
      </c>
      <c r="AV402" s="13" t="s">
        <v>78</v>
      </c>
      <c r="AW402" s="13" t="s">
        <v>33</v>
      </c>
      <c r="AX402" s="13" t="s">
        <v>71</v>
      </c>
      <c r="AY402" s="209" t="s">
        <v>180</v>
      </c>
    </row>
    <row r="403" spans="1:65" s="14" customFormat="1" ht="11.25">
      <c r="B403" s="210"/>
      <c r="C403" s="211"/>
      <c r="D403" s="193" t="s">
        <v>193</v>
      </c>
      <c r="E403" s="212" t="s">
        <v>19</v>
      </c>
      <c r="F403" s="213" t="s">
        <v>472</v>
      </c>
      <c r="G403" s="211"/>
      <c r="H403" s="214">
        <v>9</v>
      </c>
      <c r="I403" s="215"/>
      <c r="J403" s="211"/>
      <c r="K403" s="211"/>
      <c r="L403" s="216"/>
      <c r="M403" s="217"/>
      <c r="N403" s="218"/>
      <c r="O403" s="218"/>
      <c r="P403" s="218"/>
      <c r="Q403" s="218"/>
      <c r="R403" s="218"/>
      <c r="S403" s="218"/>
      <c r="T403" s="219"/>
      <c r="AT403" s="220" t="s">
        <v>193</v>
      </c>
      <c r="AU403" s="220" t="s">
        <v>80</v>
      </c>
      <c r="AV403" s="14" t="s">
        <v>80</v>
      </c>
      <c r="AW403" s="14" t="s">
        <v>33</v>
      </c>
      <c r="AX403" s="14" t="s">
        <v>78</v>
      </c>
      <c r="AY403" s="220" t="s">
        <v>180</v>
      </c>
    </row>
    <row r="404" spans="1:65" s="12" customFormat="1" ht="22.9" customHeight="1">
      <c r="B404" s="164"/>
      <c r="C404" s="165"/>
      <c r="D404" s="166" t="s">
        <v>70</v>
      </c>
      <c r="E404" s="178" t="s">
        <v>473</v>
      </c>
      <c r="F404" s="178" t="s">
        <v>474</v>
      </c>
      <c r="G404" s="165"/>
      <c r="H404" s="165"/>
      <c r="I404" s="168"/>
      <c r="J404" s="179">
        <f>BK404</f>
        <v>0</v>
      </c>
      <c r="K404" s="165"/>
      <c r="L404" s="170"/>
      <c r="M404" s="171"/>
      <c r="N404" s="172"/>
      <c r="O404" s="172"/>
      <c r="P404" s="173">
        <f>SUM(P405:P412)</f>
        <v>0</v>
      </c>
      <c r="Q404" s="172"/>
      <c r="R404" s="173">
        <f>SUM(R405:R412)</f>
        <v>4.0529999999999997E-2</v>
      </c>
      <c r="S404" s="172"/>
      <c r="T404" s="174">
        <f>SUM(T405:T412)</f>
        <v>0</v>
      </c>
      <c r="AR404" s="175" t="s">
        <v>78</v>
      </c>
      <c r="AT404" s="176" t="s">
        <v>70</v>
      </c>
      <c r="AU404" s="176" t="s">
        <v>78</v>
      </c>
      <c r="AY404" s="175" t="s">
        <v>180</v>
      </c>
      <c r="BK404" s="177">
        <f>SUM(BK405:BK412)</f>
        <v>0</v>
      </c>
    </row>
    <row r="405" spans="1:65" s="2" customFormat="1" ht="33" customHeight="1">
      <c r="A405" s="36"/>
      <c r="B405" s="37"/>
      <c r="C405" s="180" t="s">
        <v>475</v>
      </c>
      <c r="D405" s="180" t="s">
        <v>182</v>
      </c>
      <c r="E405" s="181" t="s">
        <v>476</v>
      </c>
      <c r="F405" s="182" t="s">
        <v>477</v>
      </c>
      <c r="G405" s="183" t="s">
        <v>206</v>
      </c>
      <c r="H405" s="184">
        <v>7</v>
      </c>
      <c r="I405" s="185"/>
      <c r="J405" s="186">
        <f>ROUND(I405*H405,2)</f>
        <v>0</v>
      </c>
      <c r="K405" s="182" t="s">
        <v>186</v>
      </c>
      <c r="L405" s="41"/>
      <c r="M405" s="187" t="s">
        <v>19</v>
      </c>
      <c r="N405" s="188" t="s">
        <v>42</v>
      </c>
      <c r="O405" s="66"/>
      <c r="P405" s="189">
        <f>O405*H405</f>
        <v>0</v>
      </c>
      <c r="Q405" s="189">
        <v>3.8400000000000001E-3</v>
      </c>
      <c r="R405" s="189">
        <f>Q405*H405</f>
        <v>2.6880000000000001E-2</v>
      </c>
      <c r="S405" s="189">
        <v>0</v>
      </c>
      <c r="T405" s="190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91" t="s">
        <v>187</v>
      </c>
      <c r="AT405" s="191" t="s">
        <v>182</v>
      </c>
      <c r="AU405" s="191" t="s">
        <v>80</v>
      </c>
      <c r="AY405" s="19" t="s">
        <v>180</v>
      </c>
      <c r="BE405" s="192">
        <f>IF(N405="základní",J405,0)</f>
        <v>0</v>
      </c>
      <c r="BF405" s="192">
        <f>IF(N405="snížená",J405,0)</f>
        <v>0</v>
      </c>
      <c r="BG405" s="192">
        <f>IF(N405="zákl. přenesená",J405,0)</f>
        <v>0</v>
      </c>
      <c r="BH405" s="192">
        <f>IF(N405="sníž. přenesená",J405,0)</f>
        <v>0</v>
      </c>
      <c r="BI405" s="192">
        <f>IF(N405="nulová",J405,0)</f>
        <v>0</v>
      </c>
      <c r="BJ405" s="19" t="s">
        <v>78</v>
      </c>
      <c r="BK405" s="192">
        <f>ROUND(I405*H405,2)</f>
        <v>0</v>
      </c>
      <c r="BL405" s="19" t="s">
        <v>187</v>
      </c>
      <c r="BM405" s="191" t="s">
        <v>478</v>
      </c>
    </row>
    <row r="406" spans="1:65" s="2" customFormat="1" ht="29.25">
      <c r="A406" s="36"/>
      <c r="B406" s="37"/>
      <c r="C406" s="38"/>
      <c r="D406" s="193" t="s">
        <v>189</v>
      </c>
      <c r="E406" s="38"/>
      <c r="F406" s="194" t="s">
        <v>479</v>
      </c>
      <c r="G406" s="38"/>
      <c r="H406" s="38"/>
      <c r="I406" s="195"/>
      <c r="J406" s="38"/>
      <c r="K406" s="38"/>
      <c r="L406" s="41"/>
      <c r="M406" s="196"/>
      <c r="N406" s="197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189</v>
      </c>
      <c r="AU406" s="19" t="s">
        <v>80</v>
      </c>
    </row>
    <row r="407" spans="1:65" s="2" customFormat="1" ht="11.25">
      <c r="A407" s="36"/>
      <c r="B407" s="37"/>
      <c r="C407" s="38"/>
      <c r="D407" s="198" t="s">
        <v>191</v>
      </c>
      <c r="E407" s="38"/>
      <c r="F407" s="199" t="s">
        <v>480</v>
      </c>
      <c r="G407" s="38"/>
      <c r="H407" s="38"/>
      <c r="I407" s="195"/>
      <c r="J407" s="38"/>
      <c r="K407" s="38"/>
      <c r="L407" s="41"/>
      <c r="M407" s="196"/>
      <c r="N407" s="197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191</v>
      </c>
      <c r="AU407" s="19" t="s">
        <v>80</v>
      </c>
    </row>
    <row r="408" spans="1:65" s="14" customFormat="1" ht="11.25">
      <c r="B408" s="210"/>
      <c r="C408" s="211"/>
      <c r="D408" s="193" t="s">
        <v>193</v>
      </c>
      <c r="E408" s="212" t="s">
        <v>19</v>
      </c>
      <c r="F408" s="213" t="s">
        <v>481</v>
      </c>
      <c r="G408" s="211"/>
      <c r="H408" s="214">
        <v>7</v>
      </c>
      <c r="I408" s="215"/>
      <c r="J408" s="211"/>
      <c r="K408" s="211"/>
      <c r="L408" s="216"/>
      <c r="M408" s="217"/>
      <c r="N408" s="218"/>
      <c r="O408" s="218"/>
      <c r="P408" s="218"/>
      <c r="Q408" s="218"/>
      <c r="R408" s="218"/>
      <c r="S408" s="218"/>
      <c r="T408" s="219"/>
      <c r="AT408" s="220" t="s">
        <v>193</v>
      </c>
      <c r="AU408" s="220" t="s">
        <v>80</v>
      </c>
      <c r="AV408" s="14" t="s">
        <v>80</v>
      </c>
      <c r="AW408" s="14" t="s">
        <v>33</v>
      </c>
      <c r="AX408" s="14" t="s">
        <v>78</v>
      </c>
      <c r="AY408" s="220" t="s">
        <v>180</v>
      </c>
    </row>
    <row r="409" spans="1:65" s="2" customFormat="1" ht="24.2" customHeight="1">
      <c r="A409" s="36"/>
      <c r="B409" s="37"/>
      <c r="C409" s="180" t="s">
        <v>482</v>
      </c>
      <c r="D409" s="180" t="s">
        <v>182</v>
      </c>
      <c r="E409" s="181" t="s">
        <v>483</v>
      </c>
      <c r="F409" s="182" t="s">
        <v>484</v>
      </c>
      <c r="G409" s="183" t="s">
        <v>230</v>
      </c>
      <c r="H409" s="184">
        <v>7</v>
      </c>
      <c r="I409" s="185"/>
      <c r="J409" s="186">
        <f>ROUND(I409*H409,2)</f>
        <v>0</v>
      </c>
      <c r="K409" s="182" t="s">
        <v>186</v>
      </c>
      <c r="L409" s="41"/>
      <c r="M409" s="187" t="s">
        <v>19</v>
      </c>
      <c r="N409" s="188" t="s">
        <v>42</v>
      </c>
      <c r="O409" s="66"/>
      <c r="P409" s="189">
        <f>O409*H409</f>
        <v>0</v>
      </c>
      <c r="Q409" s="189">
        <v>1.9499999999999999E-3</v>
      </c>
      <c r="R409" s="189">
        <f>Q409*H409</f>
        <v>1.3649999999999999E-2</v>
      </c>
      <c r="S409" s="189">
        <v>0</v>
      </c>
      <c r="T409" s="190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91" t="s">
        <v>187</v>
      </c>
      <c r="AT409" s="191" t="s">
        <v>182</v>
      </c>
      <c r="AU409" s="191" t="s">
        <v>80</v>
      </c>
      <c r="AY409" s="19" t="s">
        <v>180</v>
      </c>
      <c r="BE409" s="192">
        <f>IF(N409="základní",J409,0)</f>
        <v>0</v>
      </c>
      <c r="BF409" s="192">
        <f>IF(N409="snížená",J409,0)</f>
        <v>0</v>
      </c>
      <c r="BG409" s="192">
        <f>IF(N409="zákl. přenesená",J409,0)</f>
        <v>0</v>
      </c>
      <c r="BH409" s="192">
        <f>IF(N409="sníž. přenesená",J409,0)</f>
        <v>0</v>
      </c>
      <c r="BI409" s="192">
        <f>IF(N409="nulová",J409,0)</f>
        <v>0</v>
      </c>
      <c r="BJ409" s="19" t="s">
        <v>78</v>
      </c>
      <c r="BK409" s="192">
        <f>ROUND(I409*H409,2)</f>
        <v>0</v>
      </c>
      <c r="BL409" s="19" t="s">
        <v>187</v>
      </c>
      <c r="BM409" s="191" t="s">
        <v>485</v>
      </c>
    </row>
    <row r="410" spans="1:65" s="2" customFormat="1" ht="29.25">
      <c r="A410" s="36"/>
      <c r="B410" s="37"/>
      <c r="C410" s="38"/>
      <c r="D410" s="193" t="s">
        <v>189</v>
      </c>
      <c r="E410" s="38"/>
      <c r="F410" s="194" t="s">
        <v>486</v>
      </c>
      <c r="G410" s="38"/>
      <c r="H410" s="38"/>
      <c r="I410" s="195"/>
      <c r="J410" s="38"/>
      <c r="K410" s="38"/>
      <c r="L410" s="41"/>
      <c r="M410" s="196"/>
      <c r="N410" s="197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189</v>
      </c>
      <c r="AU410" s="19" t="s">
        <v>80</v>
      </c>
    </row>
    <row r="411" spans="1:65" s="2" customFormat="1" ht="11.25">
      <c r="A411" s="36"/>
      <c r="B411" s="37"/>
      <c r="C411" s="38"/>
      <c r="D411" s="198" t="s">
        <v>191</v>
      </c>
      <c r="E411" s="38"/>
      <c r="F411" s="199" t="s">
        <v>487</v>
      </c>
      <c r="G411" s="38"/>
      <c r="H411" s="38"/>
      <c r="I411" s="195"/>
      <c r="J411" s="38"/>
      <c r="K411" s="38"/>
      <c r="L411" s="41"/>
      <c r="M411" s="196"/>
      <c r="N411" s="197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191</v>
      </c>
      <c r="AU411" s="19" t="s">
        <v>80</v>
      </c>
    </row>
    <row r="412" spans="1:65" s="14" customFormat="1" ht="11.25">
      <c r="B412" s="210"/>
      <c r="C412" s="211"/>
      <c r="D412" s="193" t="s">
        <v>193</v>
      </c>
      <c r="E412" s="212" t="s">
        <v>19</v>
      </c>
      <c r="F412" s="213" t="s">
        <v>488</v>
      </c>
      <c r="G412" s="211"/>
      <c r="H412" s="214">
        <v>7</v>
      </c>
      <c r="I412" s="215"/>
      <c r="J412" s="211"/>
      <c r="K412" s="211"/>
      <c r="L412" s="216"/>
      <c r="M412" s="217"/>
      <c r="N412" s="218"/>
      <c r="O412" s="218"/>
      <c r="P412" s="218"/>
      <c r="Q412" s="218"/>
      <c r="R412" s="218"/>
      <c r="S412" s="218"/>
      <c r="T412" s="219"/>
      <c r="AT412" s="220" t="s">
        <v>193</v>
      </c>
      <c r="AU412" s="220" t="s">
        <v>80</v>
      </c>
      <c r="AV412" s="14" t="s">
        <v>80</v>
      </c>
      <c r="AW412" s="14" t="s">
        <v>33</v>
      </c>
      <c r="AX412" s="14" t="s">
        <v>78</v>
      </c>
      <c r="AY412" s="220" t="s">
        <v>180</v>
      </c>
    </row>
    <row r="413" spans="1:65" s="12" customFormat="1" ht="22.9" customHeight="1">
      <c r="B413" s="164"/>
      <c r="C413" s="165"/>
      <c r="D413" s="166" t="s">
        <v>70</v>
      </c>
      <c r="E413" s="178" t="s">
        <v>489</v>
      </c>
      <c r="F413" s="178" t="s">
        <v>490</v>
      </c>
      <c r="G413" s="165"/>
      <c r="H413" s="165"/>
      <c r="I413" s="168"/>
      <c r="J413" s="179">
        <f>BK413</f>
        <v>0</v>
      </c>
      <c r="K413" s="165"/>
      <c r="L413" s="170"/>
      <c r="M413" s="171"/>
      <c r="N413" s="172"/>
      <c r="O413" s="172"/>
      <c r="P413" s="173">
        <f>SUM(P414:P422)</f>
        <v>0</v>
      </c>
      <c r="Q413" s="172"/>
      <c r="R413" s="173">
        <f>SUM(R414:R422)</f>
        <v>2.7767349999999996E-2</v>
      </c>
      <c r="S413" s="172"/>
      <c r="T413" s="174">
        <f>SUM(T414:T422)</f>
        <v>0</v>
      </c>
      <c r="AR413" s="175" t="s">
        <v>78</v>
      </c>
      <c r="AT413" s="176" t="s">
        <v>70</v>
      </c>
      <c r="AU413" s="176" t="s">
        <v>78</v>
      </c>
      <c r="AY413" s="175" t="s">
        <v>180</v>
      </c>
      <c r="BK413" s="177">
        <f>SUM(BK414:BK422)</f>
        <v>0</v>
      </c>
    </row>
    <row r="414" spans="1:65" s="2" customFormat="1" ht="33" customHeight="1">
      <c r="A414" s="36"/>
      <c r="B414" s="37"/>
      <c r="C414" s="180" t="s">
        <v>491</v>
      </c>
      <c r="D414" s="180" t="s">
        <v>182</v>
      </c>
      <c r="E414" s="181" t="s">
        <v>492</v>
      </c>
      <c r="F414" s="182" t="s">
        <v>493</v>
      </c>
      <c r="G414" s="183" t="s">
        <v>230</v>
      </c>
      <c r="H414" s="184">
        <v>213.595</v>
      </c>
      <c r="I414" s="185"/>
      <c r="J414" s="186">
        <f>ROUND(I414*H414,2)</f>
        <v>0</v>
      </c>
      <c r="K414" s="182" t="s">
        <v>186</v>
      </c>
      <c r="L414" s="41"/>
      <c r="M414" s="187" t="s">
        <v>19</v>
      </c>
      <c r="N414" s="188" t="s">
        <v>42</v>
      </c>
      <c r="O414" s="66"/>
      <c r="P414" s="189">
        <f>O414*H414</f>
        <v>0</v>
      </c>
      <c r="Q414" s="189">
        <v>1.2999999999999999E-4</v>
      </c>
      <c r="R414" s="189">
        <f>Q414*H414</f>
        <v>2.7767349999999996E-2</v>
      </c>
      <c r="S414" s="189">
        <v>0</v>
      </c>
      <c r="T414" s="190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91" t="s">
        <v>187</v>
      </c>
      <c r="AT414" s="191" t="s">
        <v>182</v>
      </c>
      <c r="AU414" s="191" t="s">
        <v>80</v>
      </c>
      <c r="AY414" s="19" t="s">
        <v>180</v>
      </c>
      <c r="BE414" s="192">
        <f>IF(N414="základní",J414,0)</f>
        <v>0</v>
      </c>
      <c r="BF414" s="192">
        <f>IF(N414="snížená",J414,0)</f>
        <v>0</v>
      </c>
      <c r="BG414" s="192">
        <f>IF(N414="zákl. přenesená",J414,0)</f>
        <v>0</v>
      </c>
      <c r="BH414" s="192">
        <f>IF(N414="sníž. přenesená",J414,0)</f>
        <v>0</v>
      </c>
      <c r="BI414" s="192">
        <f>IF(N414="nulová",J414,0)</f>
        <v>0</v>
      </c>
      <c r="BJ414" s="19" t="s">
        <v>78</v>
      </c>
      <c r="BK414" s="192">
        <f>ROUND(I414*H414,2)</f>
        <v>0</v>
      </c>
      <c r="BL414" s="19" t="s">
        <v>187</v>
      </c>
      <c r="BM414" s="191" t="s">
        <v>494</v>
      </c>
    </row>
    <row r="415" spans="1:65" s="2" customFormat="1" ht="19.5">
      <c r="A415" s="36"/>
      <c r="B415" s="37"/>
      <c r="C415" s="38"/>
      <c r="D415" s="193" t="s">
        <v>189</v>
      </c>
      <c r="E415" s="38"/>
      <c r="F415" s="194" t="s">
        <v>495</v>
      </c>
      <c r="G415" s="38"/>
      <c r="H415" s="38"/>
      <c r="I415" s="195"/>
      <c r="J415" s="38"/>
      <c r="K415" s="38"/>
      <c r="L415" s="41"/>
      <c r="M415" s="196"/>
      <c r="N415" s="197"/>
      <c r="O415" s="66"/>
      <c r="P415" s="66"/>
      <c r="Q415" s="66"/>
      <c r="R415" s="66"/>
      <c r="S415" s="66"/>
      <c r="T415" s="67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9" t="s">
        <v>189</v>
      </c>
      <c r="AU415" s="19" t="s">
        <v>80</v>
      </c>
    </row>
    <row r="416" spans="1:65" s="2" customFormat="1" ht="11.25">
      <c r="A416" s="36"/>
      <c r="B416" s="37"/>
      <c r="C416" s="38"/>
      <c r="D416" s="198" t="s">
        <v>191</v>
      </c>
      <c r="E416" s="38"/>
      <c r="F416" s="199" t="s">
        <v>496</v>
      </c>
      <c r="G416" s="38"/>
      <c r="H416" s="38"/>
      <c r="I416" s="195"/>
      <c r="J416" s="38"/>
      <c r="K416" s="38"/>
      <c r="L416" s="41"/>
      <c r="M416" s="196"/>
      <c r="N416" s="197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191</v>
      </c>
      <c r="AU416" s="19" t="s">
        <v>80</v>
      </c>
    </row>
    <row r="417" spans="1:65" s="13" customFormat="1" ht="11.25">
      <c r="B417" s="200"/>
      <c r="C417" s="201"/>
      <c r="D417" s="193" t="s">
        <v>193</v>
      </c>
      <c r="E417" s="202" t="s">
        <v>19</v>
      </c>
      <c r="F417" s="203" t="s">
        <v>497</v>
      </c>
      <c r="G417" s="201"/>
      <c r="H417" s="202" t="s">
        <v>19</v>
      </c>
      <c r="I417" s="204"/>
      <c r="J417" s="201"/>
      <c r="K417" s="201"/>
      <c r="L417" s="205"/>
      <c r="M417" s="206"/>
      <c r="N417" s="207"/>
      <c r="O417" s="207"/>
      <c r="P417" s="207"/>
      <c r="Q417" s="207"/>
      <c r="R417" s="207"/>
      <c r="S417" s="207"/>
      <c r="T417" s="208"/>
      <c r="AT417" s="209" t="s">
        <v>193</v>
      </c>
      <c r="AU417" s="209" t="s">
        <v>80</v>
      </c>
      <c r="AV417" s="13" t="s">
        <v>78</v>
      </c>
      <c r="AW417" s="13" t="s">
        <v>33</v>
      </c>
      <c r="AX417" s="13" t="s">
        <v>71</v>
      </c>
      <c r="AY417" s="209" t="s">
        <v>180</v>
      </c>
    </row>
    <row r="418" spans="1:65" s="14" customFormat="1" ht="11.25">
      <c r="B418" s="210"/>
      <c r="C418" s="211"/>
      <c r="D418" s="193" t="s">
        <v>193</v>
      </c>
      <c r="E418" s="212" t="s">
        <v>19</v>
      </c>
      <c r="F418" s="213" t="s">
        <v>498</v>
      </c>
      <c r="G418" s="211"/>
      <c r="H418" s="214">
        <v>47.325000000000003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193</v>
      </c>
      <c r="AU418" s="220" t="s">
        <v>80</v>
      </c>
      <c r="AV418" s="14" t="s">
        <v>80</v>
      </c>
      <c r="AW418" s="14" t="s">
        <v>33</v>
      </c>
      <c r="AX418" s="14" t="s">
        <v>71</v>
      </c>
      <c r="AY418" s="220" t="s">
        <v>180</v>
      </c>
    </row>
    <row r="419" spans="1:65" s="14" customFormat="1" ht="11.25">
      <c r="B419" s="210"/>
      <c r="C419" s="211"/>
      <c r="D419" s="193" t="s">
        <v>193</v>
      </c>
      <c r="E419" s="212" t="s">
        <v>19</v>
      </c>
      <c r="F419" s="213" t="s">
        <v>426</v>
      </c>
      <c r="G419" s="211"/>
      <c r="H419" s="214">
        <v>50.15</v>
      </c>
      <c r="I419" s="215"/>
      <c r="J419" s="211"/>
      <c r="K419" s="211"/>
      <c r="L419" s="216"/>
      <c r="M419" s="217"/>
      <c r="N419" s="218"/>
      <c r="O419" s="218"/>
      <c r="P419" s="218"/>
      <c r="Q419" s="218"/>
      <c r="R419" s="218"/>
      <c r="S419" s="218"/>
      <c r="T419" s="219"/>
      <c r="AT419" s="220" t="s">
        <v>193</v>
      </c>
      <c r="AU419" s="220" t="s">
        <v>80</v>
      </c>
      <c r="AV419" s="14" t="s">
        <v>80</v>
      </c>
      <c r="AW419" s="14" t="s">
        <v>33</v>
      </c>
      <c r="AX419" s="14" t="s">
        <v>71</v>
      </c>
      <c r="AY419" s="220" t="s">
        <v>180</v>
      </c>
    </row>
    <row r="420" spans="1:65" s="14" customFormat="1" ht="11.25">
      <c r="B420" s="210"/>
      <c r="C420" s="211"/>
      <c r="D420" s="193" t="s">
        <v>193</v>
      </c>
      <c r="E420" s="212" t="s">
        <v>19</v>
      </c>
      <c r="F420" s="213" t="s">
        <v>499</v>
      </c>
      <c r="G420" s="211"/>
      <c r="H420" s="214">
        <v>112.12</v>
      </c>
      <c r="I420" s="215"/>
      <c r="J420" s="211"/>
      <c r="K420" s="211"/>
      <c r="L420" s="216"/>
      <c r="M420" s="217"/>
      <c r="N420" s="218"/>
      <c r="O420" s="218"/>
      <c r="P420" s="218"/>
      <c r="Q420" s="218"/>
      <c r="R420" s="218"/>
      <c r="S420" s="218"/>
      <c r="T420" s="219"/>
      <c r="AT420" s="220" t="s">
        <v>193</v>
      </c>
      <c r="AU420" s="220" t="s">
        <v>80</v>
      </c>
      <c r="AV420" s="14" t="s">
        <v>80</v>
      </c>
      <c r="AW420" s="14" t="s">
        <v>33</v>
      </c>
      <c r="AX420" s="14" t="s">
        <v>71</v>
      </c>
      <c r="AY420" s="220" t="s">
        <v>180</v>
      </c>
    </row>
    <row r="421" spans="1:65" s="14" customFormat="1" ht="11.25">
      <c r="B421" s="210"/>
      <c r="C421" s="211"/>
      <c r="D421" s="193" t="s">
        <v>193</v>
      </c>
      <c r="E421" s="212" t="s">
        <v>19</v>
      </c>
      <c r="F421" s="213" t="s">
        <v>500</v>
      </c>
      <c r="G421" s="211"/>
      <c r="H421" s="214">
        <v>4</v>
      </c>
      <c r="I421" s="215"/>
      <c r="J421" s="211"/>
      <c r="K421" s="211"/>
      <c r="L421" s="216"/>
      <c r="M421" s="217"/>
      <c r="N421" s="218"/>
      <c r="O421" s="218"/>
      <c r="P421" s="218"/>
      <c r="Q421" s="218"/>
      <c r="R421" s="218"/>
      <c r="S421" s="218"/>
      <c r="T421" s="219"/>
      <c r="AT421" s="220" t="s">
        <v>193</v>
      </c>
      <c r="AU421" s="220" t="s">
        <v>80</v>
      </c>
      <c r="AV421" s="14" t="s">
        <v>80</v>
      </c>
      <c r="AW421" s="14" t="s">
        <v>33</v>
      </c>
      <c r="AX421" s="14" t="s">
        <v>71</v>
      </c>
      <c r="AY421" s="220" t="s">
        <v>180</v>
      </c>
    </row>
    <row r="422" spans="1:65" s="15" customFormat="1" ht="11.25">
      <c r="B422" s="221"/>
      <c r="C422" s="222"/>
      <c r="D422" s="193" t="s">
        <v>193</v>
      </c>
      <c r="E422" s="223" t="s">
        <v>19</v>
      </c>
      <c r="F422" s="224" t="s">
        <v>238</v>
      </c>
      <c r="G422" s="222"/>
      <c r="H422" s="225">
        <v>213.595</v>
      </c>
      <c r="I422" s="226"/>
      <c r="J422" s="222"/>
      <c r="K422" s="222"/>
      <c r="L422" s="227"/>
      <c r="M422" s="228"/>
      <c r="N422" s="229"/>
      <c r="O422" s="229"/>
      <c r="P422" s="229"/>
      <c r="Q422" s="229"/>
      <c r="R422" s="229"/>
      <c r="S422" s="229"/>
      <c r="T422" s="230"/>
      <c r="AT422" s="231" t="s">
        <v>193</v>
      </c>
      <c r="AU422" s="231" t="s">
        <v>80</v>
      </c>
      <c r="AV422" s="15" t="s">
        <v>187</v>
      </c>
      <c r="AW422" s="15" t="s">
        <v>33</v>
      </c>
      <c r="AX422" s="15" t="s">
        <v>78</v>
      </c>
      <c r="AY422" s="231" t="s">
        <v>180</v>
      </c>
    </row>
    <row r="423" spans="1:65" s="12" customFormat="1" ht="22.9" customHeight="1">
      <c r="B423" s="164"/>
      <c r="C423" s="165"/>
      <c r="D423" s="166" t="s">
        <v>70</v>
      </c>
      <c r="E423" s="178" t="s">
        <v>501</v>
      </c>
      <c r="F423" s="178" t="s">
        <v>502</v>
      </c>
      <c r="G423" s="165"/>
      <c r="H423" s="165"/>
      <c r="I423" s="168"/>
      <c r="J423" s="179">
        <f>BK423</f>
        <v>0</v>
      </c>
      <c r="K423" s="165"/>
      <c r="L423" s="170"/>
      <c r="M423" s="171"/>
      <c r="N423" s="172"/>
      <c r="O423" s="172"/>
      <c r="P423" s="173">
        <f>SUM(P424:P431)</f>
        <v>0</v>
      </c>
      <c r="Q423" s="172"/>
      <c r="R423" s="173">
        <f>SUM(R424:R431)</f>
        <v>7.5838000000000008E-3</v>
      </c>
      <c r="S423" s="172"/>
      <c r="T423" s="174">
        <f>SUM(T424:T431)</f>
        <v>0</v>
      </c>
      <c r="AR423" s="175" t="s">
        <v>78</v>
      </c>
      <c r="AT423" s="176" t="s">
        <v>70</v>
      </c>
      <c r="AU423" s="176" t="s">
        <v>78</v>
      </c>
      <c r="AY423" s="175" t="s">
        <v>180</v>
      </c>
      <c r="BK423" s="177">
        <f>SUM(BK424:BK431)</f>
        <v>0</v>
      </c>
    </row>
    <row r="424" spans="1:65" s="2" customFormat="1" ht="24.2" customHeight="1">
      <c r="A424" s="36"/>
      <c r="B424" s="37"/>
      <c r="C424" s="180" t="s">
        <v>503</v>
      </c>
      <c r="D424" s="180" t="s">
        <v>182</v>
      </c>
      <c r="E424" s="181" t="s">
        <v>504</v>
      </c>
      <c r="F424" s="182" t="s">
        <v>505</v>
      </c>
      <c r="G424" s="183" t="s">
        <v>230</v>
      </c>
      <c r="H424" s="184">
        <v>189.595</v>
      </c>
      <c r="I424" s="185"/>
      <c r="J424" s="186">
        <f>ROUND(I424*H424,2)</f>
        <v>0</v>
      </c>
      <c r="K424" s="182" t="s">
        <v>186</v>
      </c>
      <c r="L424" s="41"/>
      <c r="M424" s="187" t="s">
        <v>19</v>
      </c>
      <c r="N424" s="188" t="s">
        <v>42</v>
      </c>
      <c r="O424" s="66"/>
      <c r="P424" s="189">
        <f>O424*H424</f>
        <v>0</v>
      </c>
      <c r="Q424" s="189">
        <v>4.0000000000000003E-5</v>
      </c>
      <c r="R424" s="189">
        <f>Q424*H424</f>
        <v>7.5838000000000008E-3</v>
      </c>
      <c r="S424" s="189">
        <v>0</v>
      </c>
      <c r="T424" s="190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91" t="s">
        <v>187</v>
      </c>
      <c r="AT424" s="191" t="s">
        <v>182</v>
      </c>
      <c r="AU424" s="191" t="s">
        <v>80</v>
      </c>
      <c r="AY424" s="19" t="s">
        <v>180</v>
      </c>
      <c r="BE424" s="192">
        <f>IF(N424="základní",J424,0)</f>
        <v>0</v>
      </c>
      <c r="BF424" s="192">
        <f>IF(N424="snížená",J424,0)</f>
        <v>0</v>
      </c>
      <c r="BG424" s="192">
        <f>IF(N424="zákl. přenesená",J424,0)</f>
        <v>0</v>
      </c>
      <c r="BH424" s="192">
        <f>IF(N424="sníž. přenesená",J424,0)</f>
        <v>0</v>
      </c>
      <c r="BI424" s="192">
        <f>IF(N424="nulová",J424,0)</f>
        <v>0</v>
      </c>
      <c r="BJ424" s="19" t="s">
        <v>78</v>
      </c>
      <c r="BK424" s="192">
        <f>ROUND(I424*H424,2)</f>
        <v>0</v>
      </c>
      <c r="BL424" s="19" t="s">
        <v>187</v>
      </c>
      <c r="BM424" s="191" t="s">
        <v>506</v>
      </c>
    </row>
    <row r="425" spans="1:65" s="2" customFormat="1" ht="19.5">
      <c r="A425" s="36"/>
      <c r="B425" s="37"/>
      <c r="C425" s="38"/>
      <c r="D425" s="193" t="s">
        <v>189</v>
      </c>
      <c r="E425" s="38"/>
      <c r="F425" s="194" t="s">
        <v>507</v>
      </c>
      <c r="G425" s="38"/>
      <c r="H425" s="38"/>
      <c r="I425" s="195"/>
      <c r="J425" s="38"/>
      <c r="K425" s="38"/>
      <c r="L425" s="41"/>
      <c r="M425" s="196"/>
      <c r="N425" s="197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189</v>
      </c>
      <c r="AU425" s="19" t="s">
        <v>80</v>
      </c>
    </row>
    <row r="426" spans="1:65" s="2" customFormat="1" ht="11.25">
      <c r="A426" s="36"/>
      <c r="B426" s="37"/>
      <c r="C426" s="38"/>
      <c r="D426" s="198" t="s">
        <v>191</v>
      </c>
      <c r="E426" s="38"/>
      <c r="F426" s="199" t="s">
        <v>508</v>
      </c>
      <c r="G426" s="38"/>
      <c r="H426" s="38"/>
      <c r="I426" s="195"/>
      <c r="J426" s="38"/>
      <c r="K426" s="38"/>
      <c r="L426" s="41"/>
      <c r="M426" s="196"/>
      <c r="N426" s="197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191</v>
      </c>
      <c r="AU426" s="19" t="s">
        <v>80</v>
      </c>
    </row>
    <row r="427" spans="1:65" s="13" customFormat="1" ht="11.25">
      <c r="B427" s="200"/>
      <c r="C427" s="201"/>
      <c r="D427" s="193" t="s">
        <v>193</v>
      </c>
      <c r="E427" s="202" t="s">
        <v>19</v>
      </c>
      <c r="F427" s="203" t="s">
        <v>497</v>
      </c>
      <c r="G427" s="201"/>
      <c r="H427" s="202" t="s">
        <v>19</v>
      </c>
      <c r="I427" s="204"/>
      <c r="J427" s="201"/>
      <c r="K427" s="201"/>
      <c r="L427" s="205"/>
      <c r="M427" s="206"/>
      <c r="N427" s="207"/>
      <c r="O427" s="207"/>
      <c r="P427" s="207"/>
      <c r="Q427" s="207"/>
      <c r="R427" s="207"/>
      <c r="S427" s="207"/>
      <c r="T427" s="208"/>
      <c r="AT427" s="209" t="s">
        <v>193</v>
      </c>
      <c r="AU427" s="209" t="s">
        <v>80</v>
      </c>
      <c r="AV427" s="13" t="s">
        <v>78</v>
      </c>
      <c r="AW427" s="13" t="s">
        <v>33</v>
      </c>
      <c r="AX427" s="13" t="s">
        <v>71</v>
      </c>
      <c r="AY427" s="209" t="s">
        <v>180</v>
      </c>
    </row>
    <row r="428" spans="1:65" s="14" customFormat="1" ht="11.25">
      <c r="B428" s="210"/>
      <c r="C428" s="211"/>
      <c r="D428" s="193" t="s">
        <v>193</v>
      </c>
      <c r="E428" s="212" t="s">
        <v>19</v>
      </c>
      <c r="F428" s="213" t="s">
        <v>426</v>
      </c>
      <c r="G428" s="211"/>
      <c r="H428" s="214">
        <v>50.15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193</v>
      </c>
      <c r="AU428" s="220" t="s">
        <v>80</v>
      </c>
      <c r="AV428" s="14" t="s">
        <v>80</v>
      </c>
      <c r="AW428" s="14" t="s">
        <v>33</v>
      </c>
      <c r="AX428" s="14" t="s">
        <v>71</v>
      </c>
      <c r="AY428" s="220" t="s">
        <v>180</v>
      </c>
    </row>
    <row r="429" spans="1:65" s="14" customFormat="1" ht="11.25">
      <c r="B429" s="210"/>
      <c r="C429" s="211"/>
      <c r="D429" s="193" t="s">
        <v>193</v>
      </c>
      <c r="E429" s="212" t="s">
        <v>19</v>
      </c>
      <c r="F429" s="213" t="s">
        <v>427</v>
      </c>
      <c r="G429" s="211"/>
      <c r="H429" s="214">
        <v>92.12</v>
      </c>
      <c r="I429" s="215"/>
      <c r="J429" s="211"/>
      <c r="K429" s="211"/>
      <c r="L429" s="216"/>
      <c r="M429" s="217"/>
      <c r="N429" s="218"/>
      <c r="O429" s="218"/>
      <c r="P429" s="218"/>
      <c r="Q429" s="218"/>
      <c r="R429" s="218"/>
      <c r="S429" s="218"/>
      <c r="T429" s="219"/>
      <c r="AT429" s="220" t="s">
        <v>193</v>
      </c>
      <c r="AU429" s="220" t="s">
        <v>80</v>
      </c>
      <c r="AV429" s="14" t="s">
        <v>80</v>
      </c>
      <c r="AW429" s="14" t="s">
        <v>33</v>
      </c>
      <c r="AX429" s="14" t="s">
        <v>71</v>
      </c>
      <c r="AY429" s="220" t="s">
        <v>180</v>
      </c>
    </row>
    <row r="430" spans="1:65" s="14" customFormat="1" ht="11.25">
      <c r="B430" s="210"/>
      <c r="C430" s="211"/>
      <c r="D430" s="193" t="s">
        <v>193</v>
      </c>
      <c r="E430" s="212" t="s">
        <v>19</v>
      </c>
      <c r="F430" s="213" t="s">
        <v>498</v>
      </c>
      <c r="G430" s="211"/>
      <c r="H430" s="214">
        <v>47.325000000000003</v>
      </c>
      <c r="I430" s="215"/>
      <c r="J430" s="211"/>
      <c r="K430" s="211"/>
      <c r="L430" s="216"/>
      <c r="M430" s="217"/>
      <c r="N430" s="218"/>
      <c r="O430" s="218"/>
      <c r="P430" s="218"/>
      <c r="Q430" s="218"/>
      <c r="R430" s="218"/>
      <c r="S430" s="218"/>
      <c r="T430" s="219"/>
      <c r="AT430" s="220" t="s">
        <v>193</v>
      </c>
      <c r="AU430" s="220" t="s">
        <v>80</v>
      </c>
      <c r="AV430" s="14" t="s">
        <v>80</v>
      </c>
      <c r="AW430" s="14" t="s">
        <v>33</v>
      </c>
      <c r="AX430" s="14" t="s">
        <v>71</v>
      </c>
      <c r="AY430" s="220" t="s">
        <v>180</v>
      </c>
    </row>
    <row r="431" spans="1:65" s="15" customFormat="1" ht="11.25">
      <c r="B431" s="221"/>
      <c r="C431" s="222"/>
      <c r="D431" s="193" t="s">
        <v>193</v>
      </c>
      <c r="E431" s="223" t="s">
        <v>19</v>
      </c>
      <c r="F431" s="224" t="s">
        <v>238</v>
      </c>
      <c r="G431" s="222"/>
      <c r="H431" s="225">
        <v>189.59500000000003</v>
      </c>
      <c r="I431" s="226"/>
      <c r="J431" s="222"/>
      <c r="K431" s="222"/>
      <c r="L431" s="227"/>
      <c r="M431" s="228"/>
      <c r="N431" s="229"/>
      <c r="O431" s="229"/>
      <c r="P431" s="229"/>
      <c r="Q431" s="229"/>
      <c r="R431" s="229"/>
      <c r="S431" s="229"/>
      <c r="T431" s="230"/>
      <c r="AT431" s="231" t="s">
        <v>193</v>
      </c>
      <c r="AU431" s="231" t="s">
        <v>80</v>
      </c>
      <c r="AV431" s="15" t="s">
        <v>187</v>
      </c>
      <c r="AW431" s="15" t="s">
        <v>33</v>
      </c>
      <c r="AX431" s="15" t="s">
        <v>78</v>
      </c>
      <c r="AY431" s="231" t="s">
        <v>180</v>
      </c>
    </row>
    <row r="432" spans="1:65" s="12" customFormat="1" ht="22.9" customHeight="1">
      <c r="B432" s="164"/>
      <c r="C432" s="165"/>
      <c r="D432" s="166" t="s">
        <v>70</v>
      </c>
      <c r="E432" s="178" t="s">
        <v>509</v>
      </c>
      <c r="F432" s="178" t="s">
        <v>510</v>
      </c>
      <c r="G432" s="165"/>
      <c r="H432" s="165"/>
      <c r="I432" s="168"/>
      <c r="J432" s="179">
        <f>BK432</f>
        <v>0</v>
      </c>
      <c r="K432" s="165"/>
      <c r="L432" s="170"/>
      <c r="M432" s="171"/>
      <c r="N432" s="172"/>
      <c r="O432" s="172"/>
      <c r="P432" s="173">
        <f>SUM(P433:P540)</f>
        <v>0</v>
      </c>
      <c r="Q432" s="172"/>
      <c r="R432" s="173">
        <f>SUM(R433:R540)</f>
        <v>0.21060300000000001</v>
      </c>
      <c r="S432" s="172"/>
      <c r="T432" s="174">
        <f>SUM(T433:T540)</f>
        <v>11.774055200000001</v>
      </c>
      <c r="AR432" s="175" t="s">
        <v>78</v>
      </c>
      <c r="AT432" s="176" t="s">
        <v>70</v>
      </c>
      <c r="AU432" s="176" t="s">
        <v>78</v>
      </c>
      <c r="AY432" s="175" t="s">
        <v>180</v>
      </c>
      <c r="BK432" s="177">
        <f>SUM(BK433:BK540)</f>
        <v>0</v>
      </c>
    </row>
    <row r="433" spans="1:65" s="2" customFormat="1" ht="24.2" customHeight="1">
      <c r="A433" s="36"/>
      <c r="B433" s="37"/>
      <c r="C433" s="180" t="s">
        <v>511</v>
      </c>
      <c r="D433" s="180" t="s">
        <v>182</v>
      </c>
      <c r="E433" s="181" t="s">
        <v>512</v>
      </c>
      <c r="F433" s="182" t="s">
        <v>513</v>
      </c>
      <c r="G433" s="183" t="s">
        <v>230</v>
      </c>
      <c r="H433" s="184">
        <v>1.9</v>
      </c>
      <c r="I433" s="185"/>
      <c r="J433" s="186">
        <f>ROUND(I433*H433,2)</f>
        <v>0</v>
      </c>
      <c r="K433" s="182" t="s">
        <v>186</v>
      </c>
      <c r="L433" s="41"/>
      <c r="M433" s="187" t="s">
        <v>19</v>
      </c>
      <c r="N433" s="188" t="s">
        <v>42</v>
      </c>
      <c r="O433" s="66"/>
      <c r="P433" s="189">
        <f>O433*H433</f>
        <v>0</v>
      </c>
      <c r="Q433" s="189">
        <v>0</v>
      </c>
      <c r="R433" s="189">
        <f>Q433*H433</f>
        <v>0</v>
      </c>
      <c r="S433" s="189">
        <v>0.27</v>
      </c>
      <c r="T433" s="190">
        <f>S433*H433</f>
        <v>0.51300000000000001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91" t="s">
        <v>187</v>
      </c>
      <c r="AT433" s="191" t="s">
        <v>182</v>
      </c>
      <c r="AU433" s="191" t="s">
        <v>80</v>
      </c>
      <c r="AY433" s="19" t="s">
        <v>180</v>
      </c>
      <c r="BE433" s="192">
        <f>IF(N433="základní",J433,0)</f>
        <v>0</v>
      </c>
      <c r="BF433" s="192">
        <f>IF(N433="snížená",J433,0)</f>
        <v>0</v>
      </c>
      <c r="BG433" s="192">
        <f>IF(N433="zákl. přenesená",J433,0)</f>
        <v>0</v>
      </c>
      <c r="BH433" s="192">
        <f>IF(N433="sníž. přenesená",J433,0)</f>
        <v>0</v>
      </c>
      <c r="BI433" s="192">
        <f>IF(N433="nulová",J433,0)</f>
        <v>0</v>
      </c>
      <c r="BJ433" s="19" t="s">
        <v>78</v>
      </c>
      <c r="BK433" s="192">
        <f>ROUND(I433*H433,2)</f>
        <v>0</v>
      </c>
      <c r="BL433" s="19" t="s">
        <v>187</v>
      </c>
      <c r="BM433" s="191" t="s">
        <v>514</v>
      </c>
    </row>
    <row r="434" spans="1:65" s="2" customFormat="1" ht="29.25">
      <c r="A434" s="36"/>
      <c r="B434" s="37"/>
      <c r="C434" s="38"/>
      <c r="D434" s="193" t="s">
        <v>189</v>
      </c>
      <c r="E434" s="38"/>
      <c r="F434" s="194" t="s">
        <v>515</v>
      </c>
      <c r="G434" s="38"/>
      <c r="H434" s="38"/>
      <c r="I434" s="195"/>
      <c r="J434" s="38"/>
      <c r="K434" s="38"/>
      <c r="L434" s="41"/>
      <c r="M434" s="196"/>
      <c r="N434" s="197"/>
      <c r="O434" s="66"/>
      <c r="P434" s="66"/>
      <c r="Q434" s="66"/>
      <c r="R434" s="66"/>
      <c r="S434" s="66"/>
      <c r="T434" s="67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9" t="s">
        <v>189</v>
      </c>
      <c r="AU434" s="19" t="s">
        <v>80</v>
      </c>
    </row>
    <row r="435" spans="1:65" s="2" customFormat="1" ht="11.25">
      <c r="A435" s="36"/>
      <c r="B435" s="37"/>
      <c r="C435" s="38"/>
      <c r="D435" s="198" t="s">
        <v>191</v>
      </c>
      <c r="E435" s="38"/>
      <c r="F435" s="199" t="s">
        <v>516</v>
      </c>
      <c r="G435" s="38"/>
      <c r="H435" s="38"/>
      <c r="I435" s="195"/>
      <c r="J435" s="38"/>
      <c r="K435" s="38"/>
      <c r="L435" s="41"/>
      <c r="M435" s="196"/>
      <c r="N435" s="197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191</v>
      </c>
      <c r="AU435" s="19" t="s">
        <v>80</v>
      </c>
    </row>
    <row r="436" spans="1:65" s="13" customFormat="1" ht="11.25">
      <c r="B436" s="200"/>
      <c r="C436" s="201"/>
      <c r="D436" s="193" t="s">
        <v>193</v>
      </c>
      <c r="E436" s="202" t="s">
        <v>19</v>
      </c>
      <c r="F436" s="203" t="s">
        <v>517</v>
      </c>
      <c r="G436" s="201"/>
      <c r="H436" s="202" t="s">
        <v>19</v>
      </c>
      <c r="I436" s="204"/>
      <c r="J436" s="201"/>
      <c r="K436" s="201"/>
      <c r="L436" s="205"/>
      <c r="M436" s="206"/>
      <c r="N436" s="207"/>
      <c r="O436" s="207"/>
      <c r="P436" s="207"/>
      <c r="Q436" s="207"/>
      <c r="R436" s="207"/>
      <c r="S436" s="207"/>
      <c r="T436" s="208"/>
      <c r="AT436" s="209" t="s">
        <v>193</v>
      </c>
      <c r="AU436" s="209" t="s">
        <v>80</v>
      </c>
      <c r="AV436" s="13" t="s">
        <v>78</v>
      </c>
      <c r="AW436" s="13" t="s">
        <v>33</v>
      </c>
      <c r="AX436" s="13" t="s">
        <v>71</v>
      </c>
      <c r="AY436" s="209" t="s">
        <v>180</v>
      </c>
    </row>
    <row r="437" spans="1:65" s="14" customFormat="1" ht="11.25">
      <c r="B437" s="210"/>
      <c r="C437" s="211"/>
      <c r="D437" s="193" t="s">
        <v>193</v>
      </c>
      <c r="E437" s="212" t="s">
        <v>19</v>
      </c>
      <c r="F437" s="213" t="s">
        <v>518</v>
      </c>
      <c r="G437" s="211"/>
      <c r="H437" s="214">
        <v>1.9</v>
      </c>
      <c r="I437" s="215"/>
      <c r="J437" s="211"/>
      <c r="K437" s="211"/>
      <c r="L437" s="216"/>
      <c r="M437" s="217"/>
      <c r="N437" s="218"/>
      <c r="O437" s="218"/>
      <c r="P437" s="218"/>
      <c r="Q437" s="218"/>
      <c r="R437" s="218"/>
      <c r="S437" s="218"/>
      <c r="T437" s="219"/>
      <c r="AT437" s="220" t="s">
        <v>193</v>
      </c>
      <c r="AU437" s="220" t="s">
        <v>80</v>
      </c>
      <c r="AV437" s="14" t="s">
        <v>80</v>
      </c>
      <c r="AW437" s="14" t="s">
        <v>33</v>
      </c>
      <c r="AX437" s="14" t="s">
        <v>78</v>
      </c>
      <c r="AY437" s="220" t="s">
        <v>180</v>
      </c>
    </row>
    <row r="438" spans="1:65" s="2" customFormat="1" ht="24.2" customHeight="1">
      <c r="A438" s="36"/>
      <c r="B438" s="37"/>
      <c r="C438" s="180" t="s">
        <v>519</v>
      </c>
      <c r="D438" s="180" t="s">
        <v>182</v>
      </c>
      <c r="E438" s="181" t="s">
        <v>520</v>
      </c>
      <c r="F438" s="182" t="s">
        <v>521</v>
      </c>
      <c r="G438" s="183" t="s">
        <v>249</v>
      </c>
      <c r="H438" s="184">
        <v>5</v>
      </c>
      <c r="I438" s="185"/>
      <c r="J438" s="186">
        <f>ROUND(I438*H438,2)</f>
        <v>0</v>
      </c>
      <c r="K438" s="182" t="s">
        <v>186</v>
      </c>
      <c r="L438" s="41"/>
      <c r="M438" s="187" t="s">
        <v>19</v>
      </c>
      <c r="N438" s="188" t="s">
        <v>42</v>
      </c>
      <c r="O438" s="66"/>
      <c r="P438" s="189">
        <f>O438*H438</f>
        <v>0</v>
      </c>
      <c r="Q438" s="189">
        <v>0</v>
      </c>
      <c r="R438" s="189">
        <f>Q438*H438</f>
        <v>0</v>
      </c>
      <c r="S438" s="189">
        <v>5.1999999999999998E-2</v>
      </c>
      <c r="T438" s="190">
        <f>S438*H438</f>
        <v>0.26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91" t="s">
        <v>187</v>
      </c>
      <c r="AT438" s="191" t="s">
        <v>182</v>
      </c>
      <c r="AU438" s="191" t="s">
        <v>80</v>
      </c>
      <c r="AY438" s="19" t="s">
        <v>180</v>
      </c>
      <c r="BE438" s="192">
        <f>IF(N438="základní",J438,0)</f>
        <v>0</v>
      </c>
      <c r="BF438" s="192">
        <f>IF(N438="snížená",J438,0)</f>
        <v>0</v>
      </c>
      <c r="BG438" s="192">
        <f>IF(N438="zákl. přenesená",J438,0)</f>
        <v>0</v>
      </c>
      <c r="BH438" s="192">
        <f>IF(N438="sníž. přenesená",J438,0)</f>
        <v>0</v>
      </c>
      <c r="BI438" s="192">
        <f>IF(N438="nulová",J438,0)</f>
        <v>0</v>
      </c>
      <c r="BJ438" s="19" t="s">
        <v>78</v>
      </c>
      <c r="BK438" s="192">
        <f>ROUND(I438*H438,2)</f>
        <v>0</v>
      </c>
      <c r="BL438" s="19" t="s">
        <v>187</v>
      </c>
      <c r="BM438" s="191" t="s">
        <v>522</v>
      </c>
    </row>
    <row r="439" spans="1:65" s="2" customFormat="1" ht="19.5">
      <c r="A439" s="36"/>
      <c r="B439" s="37"/>
      <c r="C439" s="38"/>
      <c r="D439" s="193" t="s">
        <v>189</v>
      </c>
      <c r="E439" s="38"/>
      <c r="F439" s="194" t="s">
        <v>523</v>
      </c>
      <c r="G439" s="38"/>
      <c r="H439" s="38"/>
      <c r="I439" s="195"/>
      <c r="J439" s="38"/>
      <c r="K439" s="38"/>
      <c r="L439" s="41"/>
      <c r="M439" s="196"/>
      <c r="N439" s="197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189</v>
      </c>
      <c r="AU439" s="19" t="s">
        <v>80</v>
      </c>
    </row>
    <row r="440" spans="1:65" s="2" customFormat="1" ht="11.25">
      <c r="A440" s="36"/>
      <c r="B440" s="37"/>
      <c r="C440" s="38"/>
      <c r="D440" s="198" t="s">
        <v>191</v>
      </c>
      <c r="E440" s="38"/>
      <c r="F440" s="199" t="s">
        <v>524</v>
      </c>
      <c r="G440" s="38"/>
      <c r="H440" s="38"/>
      <c r="I440" s="195"/>
      <c r="J440" s="38"/>
      <c r="K440" s="38"/>
      <c r="L440" s="41"/>
      <c r="M440" s="196"/>
      <c r="N440" s="197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191</v>
      </c>
      <c r="AU440" s="19" t="s">
        <v>80</v>
      </c>
    </row>
    <row r="441" spans="1:65" s="14" customFormat="1" ht="11.25">
      <c r="B441" s="210"/>
      <c r="C441" s="211"/>
      <c r="D441" s="193" t="s">
        <v>193</v>
      </c>
      <c r="E441" s="212" t="s">
        <v>19</v>
      </c>
      <c r="F441" s="213" t="s">
        <v>525</v>
      </c>
      <c r="G441" s="211"/>
      <c r="H441" s="214">
        <v>5</v>
      </c>
      <c r="I441" s="215"/>
      <c r="J441" s="211"/>
      <c r="K441" s="211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193</v>
      </c>
      <c r="AU441" s="220" t="s">
        <v>80</v>
      </c>
      <c r="AV441" s="14" t="s">
        <v>80</v>
      </c>
      <c r="AW441" s="14" t="s">
        <v>33</v>
      </c>
      <c r="AX441" s="14" t="s">
        <v>78</v>
      </c>
      <c r="AY441" s="220" t="s">
        <v>180</v>
      </c>
    </row>
    <row r="442" spans="1:65" s="2" customFormat="1" ht="24.2" customHeight="1">
      <c r="A442" s="36"/>
      <c r="B442" s="37"/>
      <c r="C442" s="180" t="s">
        <v>526</v>
      </c>
      <c r="D442" s="180" t="s">
        <v>182</v>
      </c>
      <c r="E442" s="181" t="s">
        <v>527</v>
      </c>
      <c r="F442" s="182" t="s">
        <v>528</v>
      </c>
      <c r="G442" s="183" t="s">
        <v>249</v>
      </c>
      <c r="H442" s="184">
        <v>3.2</v>
      </c>
      <c r="I442" s="185"/>
      <c r="J442" s="186">
        <f>ROUND(I442*H442,2)</f>
        <v>0</v>
      </c>
      <c r="K442" s="182" t="s">
        <v>186</v>
      </c>
      <c r="L442" s="41"/>
      <c r="M442" s="187" t="s">
        <v>19</v>
      </c>
      <c r="N442" s="188" t="s">
        <v>42</v>
      </c>
      <c r="O442" s="66"/>
      <c r="P442" s="189">
        <f>O442*H442</f>
        <v>0</v>
      </c>
      <c r="Q442" s="189">
        <v>0</v>
      </c>
      <c r="R442" s="189">
        <f>Q442*H442</f>
        <v>0</v>
      </c>
      <c r="S442" s="189">
        <v>0.04</v>
      </c>
      <c r="T442" s="190">
        <f>S442*H442</f>
        <v>0.128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91" t="s">
        <v>187</v>
      </c>
      <c r="AT442" s="191" t="s">
        <v>182</v>
      </c>
      <c r="AU442" s="191" t="s">
        <v>80</v>
      </c>
      <c r="AY442" s="19" t="s">
        <v>180</v>
      </c>
      <c r="BE442" s="192">
        <f>IF(N442="základní",J442,0)</f>
        <v>0</v>
      </c>
      <c r="BF442" s="192">
        <f>IF(N442="snížená",J442,0)</f>
        <v>0</v>
      </c>
      <c r="BG442" s="192">
        <f>IF(N442="zákl. přenesená",J442,0)</f>
        <v>0</v>
      </c>
      <c r="BH442" s="192">
        <f>IF(N442="sníž. přenesená",J442,0)</f>
        <v>0</v>
      </c>
      <c r="BI442" s="192">
        <f>IF(N442="nulová",J442,0)</f>
        <v>0</v>
      </c>
      <c r="BJ442" s="19" t="s">
        <v>78</v>
      </c>
      <c r="BK442" s="192">
        <f>ROUND(I442*H442,2)</f>
        <v>0</v>
      </c>
      <c r="BL442" s="19" t="s">
        <v>187</v>
      </c>
      <c r="BM442" s="191" t="s">
        <v>529</v>
      </c>
    </row>
    <row r="443" spans="1:65" s="2" customFormat="1" ht="19.5">
      <c r="A443" s="36"/>
      <c r="B443" s="37"/>
      <c r="C443" s="38"/>
      <c r="D443" s="193" t="s">
        <v>189</v>
      </c>
      <c r="E443" s="38"/>
      <c r="F443" s="194" t="s">
        <v>530</v>
      </c>
      <c r="G443" s="38"/>
      <c r="H443" s="38"/>
      <c r="I443" s="195"/>
      <c r="J443" s="38"/>
      <c r="K443" s="38"/>
      <c r="L443" s="41"/>
      <c r="M443" s="196"/>
      <c r="N443" s="197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189</v>
      </c>
      <c r="AU443" s="19" t="s">
        <v>80</v>
      </c>
    </row>
    <row r="444" spans="1:65" s="2" customFormat="1" ht="11.25">
      <c r="A444" s="36"/>
      <c r="B444" s="37"/>
      <c r="C444" s="38"/>
      <c r="D444" s="198" t="s">
        <v>191</v>
      </c>
      <c r="E444" s="38"/>
      <c r="F444" s="199" t="s">
        <v>531</v>
      </c>
      <c r="G444" s="38"/>
      <c r="H444" s="38"/>
      <c r="I444" s="195"/>
      <c r="J444" s="38"/>
      <c r="K444" s="38"/>
      <c r="L444" s="41"/>
      <c r="M444" s="196"/>
      <c r="N444" s="197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191</v>
      </c>
      <c r="AU444" s="19" t="s">
        <v>80</v>
      </c>
    </row>
    <row r="445" spans="1:65" s="13" customFormat="1" ht="11.25">
      <c r="B445" s="200"/>
      <c r="C445" s="201"/>
      <c r="D445" s="193" t="s">
        <v>193</v>
      </c>
      <c r="E445" s="202" t="s">
        <v>19</v>
      </c>
      <c r="F445" s="203" t="s">
        <v>194</v>
      </c>
      <c r="G445" s="201"/>
      <c r="H445" s="202" t="s">
        <v>19</v>
      </c>
      <c r="I445" s="204"/>
      <c r="J445" s="201"/>
      <c r="K445" s="201"/>
      <c r="L445" s="205"/>
      <c r="M445" s="206"/>
      <c r="N445" s="207"/>
      <c r="O445" s="207"/>
      <c r="P445" s="207"/>
      <c r="Q445" s="207"/>
      <c r="R445" s="207"/>
      <c r="S445" s="207"/>
      <c r="T445" s="208"/>
      <c r="AT445" s="209" t="s">
        <v>193</v>
      </c>
      <c r="AU445" s="209" t="s">
        <v>80</v>
      </c>
      <c r="AV445" s="13" t="s">
        <v>78</v>
      </c>
      <c r="AW445" s="13" t="s">
        <v>33</v>
      </c>
      <c r="AX445" s="13" t="s">
        <v>71</v>
      </c>
      <c r="AY445" s="209" t="s">
        <v>180</v>
      </c>
    </row>
    <row r="446" spans="1:65" s="14" customFormat="1" ht="11.25">
      <c r="B446" s="210"/>
      <c r="C446" s="211"/>
      <c r="D446" s="193" t="s">
        <v>193</v>
      </c>
      <c r="E446" s="212" t="s">
        <v>19</v>
      </c>
      <c r="F446" s="213" t="s">
        <v>532</v>
      </c>
      <c r="G446" s="211"/>
      <c r="H446" s="214">
        <v>3.2</v>
      </c>
      <c r="I446" s="215"/>
      <c r="J446" s="211"/>
      <c r="K446" s="211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193</v>
      </c>
      <c r="AU446" s="220" t="s">
        <v>80</v>
      </c>
      <c r="AV446" s="14" t="s">
        <v>80</v>
      </c>
      <c r="AW446" s="14" t="s">
        <v>33</v>
      </c>
      <c r="AX446" s="14" t="s">
        <v>78</v>
      </c>
      <c r="AY446" s="220" t="s">
        <v>180</v>
      </c>
    </row>
    <row r="447" spans="1:65" s="2" customFormat="1" ht="24.2" customHeight="1">
      <c r="A447" s="36"/>
      <c r="B447" s="37"/>
      <c r="C447" s="180" t="s">
        <v>533</v>
      </c>
      <c r="D447" s="180" t="s">
        <v>182</v>
      </c>
      <c r="E447" s="181" t="s">
        <v>534</v>
      </c>
      <c r="F447" s="182" t="s">
        <v>535</v>
      </c>
      <c r="G447" s="183" t="s">
        <v>249</v>
      </c>
      <c r="H447" s="184">
        <v>10.9</v>
      </c>
      <c r="I447" s="185"/>
      <c r="J447" s="186">
        <f>ROUND(I447*H447,2)</f>
        <v>0</v>
      </c>
      <c r="K447" s="182" t="s">
        <v>186</v>
      </c>
      <c r="L447" s="41"/>
      <c r="M447" s="187" t="s">
        <v>19</v>
      </c>
      <c r="N447" s="188" t="s">
        <v>42</v>
      </c>
      <c r="O447" s="66"/>
      <c r="P447" s="189">
        <f>O447*H447</f>
        <v>0</v>
      </c>
      <c r="Q447" s="189">
        <v>1.804E-2</v>
      </c>
      <c r="R447" s="189">
        <f>Q447*H447</f>
        <v>0.19663600000000001</v>
      </c>
      <c r="S447" s="189">
        <v>0</v>
      </c>
      <c r="T447" s="19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1" t="s">
        <v>187</v>
      </c>
      <c r="AT447" s="191" t="s">
        <v>182</v>
      </c>
      <c r="AU447" s="191" t="s">
        <v>80</v>
      </c>
      <c r="AY447" s="19" t="s">
        <v>180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9" t="s">
        <v>78</v>
      </c>
      <c r="BK447" s="192">
        <f>ROUND(I447*H447,2)</f>
        <v>0</v>
      </c>
      <c r="BL447" s="19" t="s">
        <v>187</v>
      </c>
      <c r="BM447" s="191" t="s">
        <v>536</v>
      </c>
    </row>
    <row r="448" spans="1:65" s="2" customFormat="1" ht="29.25">
      <c r="A448" s="36"/>
      <c r="B448" s="37"/>
      <c r="C448" s="38"/>
      <c r="D448" s="193" t="s">
        <v>189</v>
      </c>
      <c r="E448" s="38"/>
      <c r="F448" s="194" t="s">
        <v>537</v>
      </c>
      <c r="G448" s="38"/>
      <c r="H448" s="38"/>
      <c r="I448" s="195"/>
      <c r="J448" s="38"/>
      <c r="K448" s="38"/>
      <c r="L448" s="41"/>
      <c r="M448" s="196"/>
      <c r="N448" s="197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189</v>
      </c>
      <c r="AU448" s="19" t="s">
        <v>80</v>
      </c>
    </row>
    <row r="449" spans="1:65" s="2" customFormat="1" ht="11.25">
      <c r="A449" s="36"/>
      <c r="B449" s="37"/>
      <c r="C449" s="38"/>
      <c r="D449" s="198" t="s">
        <v>191</v>
      </c>
      <c r="E449" s="38"/>
      <c r="F449" s="199" t="s">
        <v>538</v>
      </c>
      <c r="G449" s="38"/>
      <c r="H449" s="38"/>
      <c r="I449" s="195"/>
      <c r="J449" s="38"/>
      <c r="K449" s="38"/>
      <c r="L449" s="41"/>
      <c r="M449" s="196"/>
      <c r="N449" s="19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191</v>
      </c>
      <c r="AU449" s="19" t="s">
        <v>80</v>
      </c>
    </row>
    <row r="450" spans="1:65" s="13" customFormat="1" ht="11.25">
      <c r="B450" s="200"/>
      <c r="C450" s="201"/>
      <c r="D450" s="193" t="s">
        <v>193</v>
      </c>
      <c r="E450" s="202" t="s">
        <v>19</v>
      </c>
      <c r="F450" s="203" t="s">
        <v>194</v>
      </c>
      <c r="G450" s="201"/>
      <c r="H450" s="202" t="s">
        <v>19</v>
      </c>
      <c r="I450" s="204"/>
      <c r="J450" s="201"/>
      <c r="K450" s="201"/>
      <c r="L450" s="205"/>
      <c r="M450" s="206"/>
      <c r="N450" s="207"/>
      <c r="O450" s="207"/>
      <c r="P450" s="207"/>
      <c r="Q450" s="207"/>
      <c r="R450" s="207"/>
      <c r="S450" s="207"/>
      <c r="T450" s="208"/>
      <c r="AT450" s="209" t="s">
        <v>193</v>
      </c>
      <c r="AU450" s="209" t="s">
        <v>80</v>
      </c>
      <c r="AV450" s="13" t="s">
        <v>78</v>
      </c>
      <c r="AW450" s="13" t="s">
        <v>33</v>
      </c>
      <c r="AX450" s="13" t="s">
        <v>71</v>
      </c>
      <c r="AY450" s="209" t="s">
        <v>180</v>
      </c>
    </row>
    <row r="451" spans="1:65" s="13" customFormat="1" ht="11.25">
      <c r="B451" s="200"/>
      <c r="C451" s="201"/>
      <c r="D451" s="193" t="s">
        <v>193</v>
      </c>
      <c r="E451" s="202" t="s">
        <v>19</v>
      </c>
      <c r="F451" s="203" t="s">
        <v>539</v>
      </c>
      <c r="G451" s="201"/>
      <c r="H451" s="202" t="s">
        <v>19</v>
      </c>
      <c r="I451" s="204"/>
      <c r="J451" s="201"/>
      <c r="K451" s="201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193</v>
      </c>
      <c r="AU451" s="209" t="s">
        <v>80</v>
      </c>
      <c r="AV451" s="13" t="s">
        <v>78</v>
      </c>
      <c r="AW451" s="13" t="s">
        <v>33</v>
      </c>
      <c r="AX451" s="13" t="s">
        <v>71</v>
      </c>
      <c r="AY451" s="209" t="s">
        <v>180</v>
      </c>
    </row>
    <row r="452" spans="1:65" s="14" customFormat="1" ht="11.25">
      <c r="B452" s="210"/>
      <c r="C452" s="211"/>
      <c r="D452" s="193" t="s">
        <v>193</v>
      </c>
      <c r="E452" s="212" t="s">
        <v>19</v>
      </c>
      <c r="F452" s="213" t="s">
        <v>540</v>
      </c>
      <c r="G452" s="211"/>
      <c r="H452" s="214">
        <v>10.9</v>
      </c>
      <c r="I452" s="215"/>
      <c r="J452" s="211"/>
      <c r="K452" s="211"/>
      <c r="L452" s="216"/>
      <c r="M452" s="217"/>
      <c r="N452" s="218"/>
      <c r="O452" s="218"/>
      <c r="P452" s="218"/>
      <c r="Q452" s="218"/>
      <c r="R452" s="218"/>
      <c r="S452" s="218"/>
      <c r="T452" s="219"/>
      <c r="AT452" s="220" t="s">
        <v>193</v>
      </c>
      <c r="AU452" s="220" t="s">
        <v>80</v>
      </c>
      <c r="AV452" s="14" t="s">
        <v>80</v>
      </c>
      <c r="AW452" s="14" t="s">
        <v>33</v>
      </c>
      <c r="AX452" s="14" t="s">
        <v>78</v>
      </c>
      <c r="AY452" s="220" t="s">
        <v>180</v>
      </c>
    </row>
    <row r="453" spans="1:65" s="2" customFormat="1" ht="24.2" customHeight="1">
      <c r="A453" s="36"/>
      <c r="B453" s="37"/>
      <c r="C453" s="180" t="s">
        <v>541</v>
      </c>
      <c r="D453" s="180" t="s">
        <v>182</v>
      </c>
      <c r="E453" s="181" t="s">
        <v>542</v>
      </c>
      <c r="F453" s="182" t="s">
        <v>543</v>
      </c>
      <c r="G453" s="183" t="s">
        <v>249</v>
      </c>
      <c r="H453" s="184">
        <v>1.2</v>
      </c>
      <c r="I453" s="185"/>
      <c r="J453" s="186">
        <f>ROUND(I453*H453,2)</f>
        <v>0</v>
      </c>
      <c r="K453" s="182" t="s">
        <v>186</v>
      </c>
      <c r="L453" s="41"/>
      <c r="M453" s="187" t="s">
        <v>19</v>
      </c>
      <c r="N453" s="188" t="s">
        <v>42</v>
      </c>
      <c r="O453" s="66"/>
      <c r="P453" s="189">
        <f>O453*H453</f>
        <v>0</v>
      </c>
      <c r="Q453" s="189">
        <v>7.6000000000000004E-4</v>
      </c>
      <c r="R453" s="189">
        <f>Q453*H453</f>
        <v>9.1200000000000005E-4</v>
      </c>
      <c r="S453" s="189">
        <v>2.0999999999999999E-3</v>
      </c>
      <c r="T453" s="190">
        <f>S453*H453</f>
        <v>2.5199999999999997E-3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91" t="s">
        <v>187</v>
      </c>
      <c r="AT453" s="191" t="s">
        <v>182</v>
      </c>
      <c r="AU453" s="191" t="s">
        <v>80</v>
      </c>
      <c r="AY453" s="19" t="s">
        <v>180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9" t="s">
        <v>78</v>
      </c>
      <c r="BK453" s="192">
        <f>ROUND(I453*H453,2)</f>
        <v>0</v>
      </c>
      <c r="BL453" s="19" t="s">
        <v>187</v>
      </c>
      <c r="BM453" s="191" t="s">
        <v>544</v>
      </c>
    </row>
    <row r="454" spans="1:65" s="2" customFormat="1" ht="29.25">
      <c r="A454" s="36"/>
      <c r="B454" s="37"/>
      <c r="C454" s="38"/>
      <c r="D454" s="193" t="s">
        <v>189</v>
      </c>
      <c r="E454" s="38"/>
      <c r="F454" s="194" t="s">
        <v>545</v>
      </c>
      <c r="G454" s="38"/>
      <c r="H454" s="38"/>
      <c r="I454" s="195"/>
      <c r="J454" s="38"/>
      <c r="K454" s="38"/>
      <c r="L454" s="41"/>
      <c r="M454" s="196"/>
      <c r="N454" s="197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189</v>
      </c>
      <c r="AU454" s="19" t="s">
        <v>80</v>
      </c>
    </row>
    <row r="455" spans="1:65" s="2" customFormat="1" ht="11.25">
      <c r="A455" s="36"/>
      <c r="B455" s="37"/>
      <c r="C455" s="38"/>
      <c r="D455" s="198" t="s">
        <v>191</v>
      </c>
      <c r="E455" s="38"/>
      <c r="F455" s="199" t="s">
        <v>546</v>
      </c>
      <c r="G455" s="38"/>
      <c r="H455" s="38"/>
      <c r="I455" s="195"/>
      <c r="J455" s="38"/>
      <c r="K455" s="38"/>
      <c r="L455" s="41"/>
      <c r="M455" s="196"/>
      <c r="N455" s="197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191</v>
      </c>
      <c r="AU455" s="19" t="s">
        <v>80</v>
      </c>
    </row>
    <row r="456" spans="1:65" s="14" customFormat="1" ht="11.25">
      <c r="B456" s="210"/>
      <c r="C456" s="211"/>
      <c r="D456" s="193" t="s">
        <v>193</v>
      </c>
      <c r="E456" s="212" t="s">
        <v>19</v>
      </c>
      <c r="F456" s="213" t="s">
        <v>547</v>
      </c>
      <c r="G456" s="211"/>
      <c r="H456" s="214">
        <v>1.2</v>
      </c>
      <c r="I456" s="215"/>
      <c r="J456" s="211"/>
      <c r="K456" s="211"/>
      <c r="L456" s="216"/>
      <c r="M456" s="217"/>
      <c r="N456" s="218"/>
      <c r="O456" s="218"/>
      <c r="P456" s="218"/>
      <c r="Q456" s="218"/>
      <c r="R456" s="218"/>
      <c r="S456" s="218"/>
      <c r="T456" s="219"/>
      <c r="AT456" s="220" t="s">
        <v>193</v>
      </c>
      <c r="AU456" s="220" t="s">
        <v>80</v>
      </c>
      <c r="AV456" s="14" t="s">
        <v>80</v>
      </c>
      <c r="AW456" s="14" t="s">
        <v>33</v>
      </c>
      <c r="AX456" s="14" t="s">
        <v>78</v>
      </c>
      <c r="AY456" s="220" t="s">
        <v>180</v>
      </c>
    </row>
    <row r="457" spans="1:65" s="2" customFormat="1" ht="24.2" customHeight="1">
      <c r="A457" s="36"/>
      <c r="B457" s="37"/>
      <c r="C457" s="180" t="s">
        <v>548</v>
      </c>
      <c r="D457" s="180" t="s">
        <v>182</v>
      </c>
      <c r="E457" s="181" t="s">
        <v>549</v>
      </c>
      <c r="F457" s="182" t="s">
        <v>550</v>
      </c>
      <c r="G457" s="183" t="s">
        <v>249</v>
      </c>
      <c r="H457" s="184">
        <v>2.1</v>
      </c>
      <c r="I457" s="185"/>
      <c r="J457" s="186">
        <f>ROUND(I457*H457,2)</f>
        <v>0</v>
      </c>
      <c r="K457" s="182" t="s">
        <v>186</v>
      </c>
      <c r="L457" s="41"/>
      <c r="M457" s="187" t="s">
        <v>19</v>
      </c>
      <c r="N457" s="188" t="s">
        <v>42</v>
      </c>
      <c r="O457" s="66"/>
      <c r="P457" s="189">
        <f>O457*H457</f>
        <v>0</v>
      </c>
      <c r="Q457" s="189">
        <v>1.2800000000000001E-3</v>
      </c>
      <c r="R457" s="189">
        <f>Q457*H457</f>
        <v>2.6880000000000003E-3</v>
      </c>
      <c r="S457" s="189">
        <v>2.1000000000000001E-2</v>
      </c>
      <c r="T457" s="190">
        <f>S457*H457</f>
        <v>4.4100000000000007E-2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91" t="s">
        <v>187</v>
      </c>
      <c r="AT457" s="191" t="s">
        <v>182</v>
      </c>
      <c r="AU457" s="191" t="s">
        <v>80</v>
      </c>
      <c r="AY457" s="19" t="s">
        <v>180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9" t="s">
        <v>78</v>
      </c>
      <c r="BK457" s="192">
        <f>ROUND(I457*H457,2)</f>
        <v>0</v>
      </c>
      <c r="BL457" s="19" t="s">
        <v>187</v>
      </c>
      <c r="BM457" s="191" t="s">
        <v>551</v>
      </c>
    </row>
    <row r="458" spans="1:65" s="2" customFormat="1" ht="29.25">
      <c r="A458" s="36"/>
      <c r="B458" s="37"/>
      <c r="C458" s="38"/>
      <c r="D458" s="193" t="s">
        <v>189</v>
      </c>
      <c r="E458" s="38"/>
      <c r="F458" s="194" t="s">
        <v>552</v>
      </c>
      <c r="G458" s="38"/>
      <c r="H458" s="38"/>
      <c r="I458" s="195"/>
      <c r="J458" s="38"/>
      <c r="K458" s="38"/>
      <c r="L458" s="41"/>
      <c r="M458" s="196"/>
      <c r="N458" s="197"/>
      <c r="O458" s="66"/>
      <c r="P458" s="66"/>
      <c r="Q458" s="66"/>
      <c r="R458" s="66"/>
      <c r="S458" s="66"/>
      <c r="T458" s="67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9" t="s">
        <v>189</v>
      </c>
      <c r="AU458" s="19" t="s">
        <v>80</v>
      </c>
    </row>
    <row r="459" spans="1:65" s="2" customFormat="1" ht="11.25">
      <c r="A459" s="36"/>
      <c r="B459" s="37"/>
      <c r="C459" s="38"/>
      <c r="D459" s="198" t="s">
        <v>191</v>
      </c>
      <c r="E459" s="38"/>
      <c r="F459" s="199" t="s">
        <v>553</v>
      </c>
      <c r="G459" s="38"/>
      <c r="H459" s="38"/>
      <c r="I459" s="195"/>
      <c r="J459" s="38"/>
      <c r="K459" s="38"/>
      <c r="L459" s="41"/>
      <c r="M459" s="196"/>
      <c r="N459" s="197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191</v>
      </c>
      <c r="AU459" s="19" t="s">
        <v>80</v>
      </c>
    </row>
    <row r="460" spans="1:65" s="14" customFormat="1" ht="11.25">
      <c r="B460" s="210"/>
      <c r="C460" s="211"/>
      <c r="D460" s="193" t="s">
        <v>193</v>
      </c>
      <c r="E460" s="212" t="s">
        <v>19</v>
      </c>
      <c r="F460" s="213" t="s">
        <v>554</v>
      </c>
      <c r="G460" s="211"/>
      <c r="H460" s="214">
        <v>2.1</v>
      </c>
      <c r="I460" s="215"/>
      <c r="J460" s="211"/>
      <c r="K460" s="211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193</v>
      </c>
      <c r="AU460" s="220" t="s">
        <v>80</v>
      </c>
      <c r="AV460" s="14" t="s">
        <v>80</v>
      </c>
      <c r="AW460" s="14" t="s">
        <v>33</v>
      </c>
      <c r="AX460" s="14" t="s">
        <v>78</v>
      </c>
      <c r="AY460" s="220" t="s">
        <v>180</v>
      </c>
    </row>
    <row r="461" spans="1:65" s="2" customFormat="1" ht="24.2" customHeight="1">
      <c r="A461" s="36"/>
      <c r="B461" s="37"/>
      <c r="C461" s="180" t="s">
        <v>555</v>
      </c>
      <c r="D461" s="180" t="s">
        <v>182</v>
      </c>
      <c r="E461" s="181" t="s">
        <v>556</v>
      </c>
      <c r="F461" s="182" t="s">
        <v>557</v>
      </c>
      <c r="G461" s="183" t="s">
        <v>249</v>
      </c>
      <c r="H461" s="184">
        <v>0.3</v>
      </c>
      <c r="I461" s="185"/>
      <c r="J461" s="186">
        <f>ROUND(I461*H461,2)</f>
        <v>0</v>
      </c>
      <c r="K461" s="182" t="s">
        <v>186</v>
      </c>
      <c r="L461" s="41"/>
      <c r="M461" s="187" t="s">
        <v>19</v>
      </c>
      <c r="N461" s="188" t="s">
        <v>42</v>
      </c>
      <c r="O461" s="66"/>
      <c r="P461" s="189">
        <f>O461*H461</f>
        <v>0</v>
      </c>
      <c r="Q461" s="189">
        <v>1.32E-3</v>
      </c>
      <c r="R461" s="189">
        <f>Q461*H461</f>
        <v>3.9599999999999998E-4</v>
      </c>
      <c r="S461" s="189">
        <v>2.5000000000000001E-2</v>
      </c>
      <c r="T461" s="190">
        <f>S461*H461</f>
        <v>7.4999999999999997E-3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91" t="s">
        <v>187</v>
      </c>
      <c r="AT461" s="191" t="s">
        <v>182</v>
      </c>
      <c r="AU461" s="191" t="s">
        <v>80</v>
      </c>
      <c r="AY461" s="19" t="s">
        <v>180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9" t="s">
        <v>78</v>
      </c>
      <c r="BK461" s="192">
        <f>ROUND(I461*H461,2)</f>
        <v>0</v>
      </c>
      <c r="BL461" s="19" t="s">
        <v>187</v>
      </c>
      <c r="BM461" s="191" t="s">
        <v>558</v>
      </c>
    </row>
    <row r="462" spans="1:65" s="2" customFormat="1" ht="29.25">
      <c r="A462" s="36"/>
      <c r="B462" s="37"/>
      <c r="C462" s="38"/>
      <c r="D462" s="193" t="s">
        <v>189</v>
      </c>
      <c r="E462" s="38"/>
      <c r="F462" s="194" t="s">
        <v>559</v>
      </c>
      <c r="G462" s="38"/>
      <c r="H462" s="38"/>
      <c r="I462" s="195"/>
      <c r="J462" s="38"/>
      <c r="K462" s="38"/>
      <c r="L462" s="41"/>
      <c r="M462" s="196"/>
      <c r="N462" s="197"/>
      <c r="O462" s="66"/>
      <c r="P462" s="66"/>
      <c r="Q462" s="66"/>
      <c r="R462" s="66"/>
      <c r="S462" s="66"/>
      <c r="T462" s="67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9" t="s">
        <v>189</v>
      </c>
      <c r="AU462" s="19" t="s">
        <v>80</v>
      </c>
    </row>
    <row r="463" spans="1:65" s="2" customFormat="1" ht="11.25">
      <c r="A463" s="36"/>
      <c r="B463" s="37"/>
      <c r="C463" s="38"/>
      <c r="D463" s="198" t="s">
        <v>191</v>
      </c>
      <c r="E463" s="38"/>
      <c r="F463" s="199" t="s">
        <v>560</v>
      </c>
      <c r="G463" s="38"/>
      <c r="H463" s="38"/>
      <c r="I463" s="195"/>
      <c r="J463" s="38"/>
      <c r="K463" s="38"/>
      <c r="L463" s="41"/>
      <c r="M463" s="196"/>
      <c r="N463" s="197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191</v>
      </c>
      <c r="AU463" s="19" t="s">
        <v>80</v>
      </c>
    </row>
    <row r="464" spans="1:65" s="14" customFormat="1" ht="11.25">
      <c r="B464" s="210"/>
      <c r="C464" s="211"/>
      <c r="D464" s="193" t="s">
        <v>193</v>
      </c>
      <c r="E464" s="212" t="s">
        <v>19</v>
      </c>
      <c r="F464" s="213" t="s">
        <v>561</v>
      </c>
      <c r="G464" s="211"/>
      <c r="H464" s="214">
        <v>0.3</v>
      </c>
      <c r="I464" s="215"/>
      <c r="J464" s="211"/>
      <c r="K464" s="211"/>
      <c r="L464" s="216"/>
      <c r="M464" s="217"/>
      <c r="N464" s="218"/>
      <c r="O464" s="218"/>
      <c r="P464" s="218"/>
      <c r="Q464" s="218"/>
      <c r="R464" s="218"/>
      <c r="S464" s="218"/>
      <c r="T464" s="219"/>
      <c r="AT464" s="220" t="s">
        <v>193</v>
      </c>
      <c r="AU464" s="220" t="s">
        <v>80</v>
      </c>
      <c r="AV464" s="14" t="s">
        <v>80</v>
      </c>
      <c r="AW464" s="14" t="s">
        <v>33</v>
      </c>
      <c r="AX464" s="14" t="s">
        <v>78</v>
      </c>
      <c r="AY464" s="220" t="s">
        <v>180</v>
      </c>
    </row>
    <row r="465" spans="1:65" s="2" customFormat="1" ht="24.2" customHeight="1">
      <c r="A465" s="36"/>
      <c r="B465" s="37"/>
      <c r="C465" s="180" t="s">
        <v>562</v>
      </c>
      <c r="D465" s="180" t="s">
        <v>182</v>
      </c>
      <c r="E465" s="181" t="s">
        <v>563</v>
      </c>
      <c r="F465" s="182" t="s">
        <v>564</v>
      </c>
      <c r="G465" s="183" t="s">
        <v>249</v>
      </c>
      <c r="H465" s="184">
        <v>1.5</v>
      </c>
      <c r="I465" s="185"/>
      <c r="J465" s="186">
        <f>ROUND(I465*H465,2)</f>
        <v>0</v>
      </c>
      <c r="K465" s="182" t="s">
        <v>186</v>
      </c>
      <c r="L465" s="41"/>
      <c r="M465" s="187" t="s">
        <v>19</v>
      </c>
      <c r="N465" s="188" t="s">
        <v>42</v>
      </c>
      <c r="O465" s="66"/>
      <c r="P465" s="189">
        <f>O465*H465</f>
        <v>0</v>
      </c>
      <c r="Q465" s="189">
        <v>1.47E-3</v>
      </c>
      <c r="R465" s="189">
        <f>Q465*H465</f>
        <v>2.2049999999999999E-3</v>
      </c>
      <c r="S465" s="189">
        <v>3.9E-2</v>
      </c>
      <c r="T465" s="190">
        <f>S465*H465</f>
        <v>5.8499999999999996E-2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91" t="s">
        <v>187</v>
      </c>
      <c r="AT465" s="191" t="s">
        <v>182</v>
      </c>
      <c r="AU465" s="191" t="s">
        <v>80</v>
      </c>
      <c r="AY465" s="19" t="s">
        <v>180</v>
      </c>
      <c r="BE465" s="192">
        <f>IF(N465="základní",J465,0)</f>
        <v>0</v>
      </c>
      <c r="BF465" s="192">
        <f>IF(N465="snížená",J465,0)</f>
        <v>0</v>
      </c>
      <c r="BG465" s="192">
        <f>IF(N465="zákl. přenesená",J465,0)</f>
        <v>0</v>
      </c>
      <c r="BH465" s="192">
        <f>IF(N465="sníž. přenesená",J465,0)</f>
        <v>0</v>
      </c>
      <c r="BI465" s="192">
        <f>IF(N465="nulová",J465,0)</f>
        <v>0</v>
      </c>
      <c r="BJ465" s="19" t="s">
        <v>78</v>
      </c>
      <c r="BK465" s="192">
        <f>ROUND(I465*H465,2)</f>
        <v>0</v>
      </c>
      <c r="BL465" s="19" t="s">
        <v>187</v>
      </c>
      <c r="BM465" s="191" t="s">
        <v>565</v>
      </c>
    </row>
    <row r="466" spans="1:65" s="2" customFormat="1" ht="29.25">
      <c r="A466" s="36"/>
      <c r="B466" s="37"/>
      <c r="C466" s="38"/>
      <c r="D466" s="193" t="s">
        <v>189</v>
      </c>
      <c r="E466" s="38"/>
      <c r="F466" s="194" t="s">
        <v>566</v>
      </c>
      <c r="G466" s="38"/>
      <c r="H466" s="38"/>
      <c r="I466" s="195"/>
      <c r="J466" s="38"/>
      <c r="K466" s="38"/>
      <c r="L466" s="41"/>
      <c r="M466" s="196"/>
      <c r="N466" s="197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189</v>
      </c>
      <c r="AU466" s="19" t="s">
        <v>80</v>
      </c>
    </row>
    <row r="467" spans="1:65" s="2" customFormat="1" ht="11.25">
      <c r="A467" s="36"/>
      <c r="B467" s="37"/>
      <c r="C467" s="38"/>
      <c r="D467" s="198" t="s">
        <v>191</v>
      </c>
      <c r="E467" s="38"/>
      <c r="F467" s="199" t="s">
        <v>567</v>
      </c>
      <c r="G467" s="38"/>
      <c r="H467" s="38"/>
      <c r="I467" s="195"/>
      <c r="J467" s="38"/>
      <c r="K467" s="38"/>
      <c r="L467" s="41"/>
      <c r="M467" s="196"/>
      <c r="N467" s="197"/>
      <c r="O467" s="66"/>
      <c r="P467" s="66"/>
      <c r="Q467" s="66"/>
      <c r="R467" s="66"/>
      <c r="S467" s="66"/>
      <c r="T467" s="67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T467" s="19" t="s">
        <v>191</v>
      </c>
      <c r="AU467" s="19" t="s">
        <v>80</v>
      </c>
    </row>
    <row r="468" spans="1:65" s="14" customFormat="1" ht="11.25">
      <c r="B468" s="210"/>
      <c r="C468" s="211"/>
      <c r="D468" s="193" t="s">
        <v>193</v>
      </c>
      <c r="E468" s="212" t="s">
        <v>19</v>
      </c>
      <c r="F468" s="213" t="s">
        <v>568</v>
      </c>
      <c r="G468" s="211"/>
      <c r="H468" s="214">
        <v>1.5</v>
      </c>
      <c r="I468" s="215"/>
      <c r="J468" s="211"/>
      <c r="K468" s="211"/>
      <c r="L468" s="216"/>
      <c r="M468" s="217"/>
      <c r="N468" s="218"/>
      <c r="O468" s="218"/>
      <c r="P468" s="218"/>
      <c r="Q468" s="218"/>
      <c r="R468" s="218"/>
      <c r="S468" s="218"/>
      <c r="T468" s="219"/>
      <c r="AT468" s="220" t="s">
        <v>193</v>
      </c>
      <c r="AU468" s="220" t="s">
        <v>80</v>
      </c>
      <c r="AV468" s="14" t="s">
        <v>80</v>
      </c>
      <c r="AW468" s="14" t="s">
        <v>33</v>
      </c>
      <c r="AX468" s="14" t="s">
        <v>78</v>
      </c>
      <c r="AY468" s="220" t="s">
        <v>180</v>
      </c>
    </row>
    <row r="469" spans="1:65" s="2" customFormat="1" ht="24.2" customHeight="1">
      <c r="A469" s="36"/>
      <c r="B469" s="37"/>
      <c r="C469" s="180" t="s">
        <v>569</v>
      </c>
      <c r="D469" s="180" t="s">
        <v>182</v>
      </c>
      <c r="E469" s="181" t="s">
        <v>570</v>
      </c>
      <c r="F469" s="182" t="s">
        <v>571</v>
      </c>
      <c r="G469" s="183" t="s">
        <v>249</v>
      </c>
      <c r="H469" s="184">
        <v>1.8</v>
      </c>
      <c r="I469" s="185"/>
      <c r="J469" s="186">
        <f>ROUND(I469*H469,2)</f>
        <v>0</v>
      </c>
      <c r="K469" s="182" t="s">
        <v>186</v>
      </c>
      <c r="L469" s="41"/>
      <c r="M469" s="187" t="s">
        <v>19</v>
      </c>
      <c r="N469" s="188" t="s">
        <v>42</v>
      </c>
      <c r="O469" s="66"/>
      <c r="P469" s="189">
        <f>O469*H469</f>
        <v>0</v>
      </c>
      <c r="Q469" s="189">
        <v>3.4499999999999999E-3</v>
      </c>
      <c r="R469" s="189">
        <f>Q469*H469</f>
        <v>6.2100000000000002E-3</v>
      </c>
      <c r="S469" s="189">
        <v>8.6999999999999994E-2</v>
      </c>
      <c r="T469" s="190">
        <f>S469*H469</f>
        <v>0.15659999999999999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191" t="s">
        <v>187</v>
      </c>
      <c r="AT469" s="191" t="s">
        <v>182</v>
      </c>
      <c r="AU469" s="191" t="s">
        <v>80</v>
      </c>
      <c r="AY469" s="19" t="s">
        <v>180</v>
      </c>
      <c r="BE469" s="192">
        <f>IF(N469="základní",J469,0)</f>
        <v>0</v>
      </c>
      <c r="BF469" s="192">
        <f>IF(N469="snížená",J469,0)</f>
        <v>0</v>
      </c>
      <c r="BG469" s="192">
        <f>IF(N469="zákl. přenesená",J469,0)</f>
        <v>0</v>
      </c>
      <c r="BH469" s="192">
        <f>IF(N469="sníž. přenesená",J469,0)</f>
        <v>0</v>
      </c>
      <c r="BI469" s="192">
        <f>IF(N469="nulová",J469,0)</f>
        <v>0</v>
      </c>
      <c r="BJ469" s="19" t="s">
        <v>78</v>
      </c>
      <c r="BK469" s="192">
        <f>ROUND(I469*H469,2)</f>
        <v>0</v>
      </c>
      <c r="BL469" s="19" t="s">
        <v>187</v>
      </c>
      <c r="BM469" s="191" t="s">
        <v>572</v>
      </c>
    </row>
    <row r="470" spans="1:65" s="2" customFormat="1" ht="29.25">
      <c r="A470" s="36"/>
      <c r="B470" s="37"/>
      <c r="C470" s="38"/>
      <c r="D470" s="193" t="s">
        <v>189</v>
      </c>
      <c r="E470" s="38"/>
      <c r="F470" s="194" t="s">
        <v>573</v>
      </c>
      <c r="G470" s="38"/>
      <c r="H470" s="38"/>
      <c r="I470" s="195"/>
      <c r="J470" s="38"/>
      <c r="K470" s="38"/>
      <c r="L470" s="41"/>
      <c r="M470" s="196"/>
      <c r="N470" s="197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189</v>
      </c>
      <c r="AU470" s="19" t="s">
        <v>80</v>
      </c>
    </row>
    <row r="471" spans="1:65" s="2" customFormat="1" ht="11.25">
      <c r="A471" s="36"/>
      <c r="B471" s="37"/>
      <c r="C471" s="38"/>
      <c r="D471" s="198" t="s">
        <v>191</v>
      </c>
      <c r="E471" s="38"/>
      <c r="F471" s="199" t="s">
        <v>574</v>
      </c>
      <c r="G471" s="38"/>
      <c r="H471" s="38"/>
      <c r="I471" s="195"/>
      <c r="J471" s="38"/>
      <c r="K471" s="38"/>
      <c r="L471" s="41"/>
      <c r="M471" s="196"/>
      <c r="N471" s="197"/>
      <c r="O471" s="66"/>
      <c r="P471" s="66"/>
      <c r="Q471" s="66"/>
      <c r="R471" s="66"/>
      <c r="S471" s="66"/>
      <c r="T471" s="67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9" t="s">
        <v>191</v>
      </c>
      <c r="AU471" s="19" t="s">
        <v>80</v>
      </c>
    </row>
    <row r="472" spans="1:65" s="14" customFormat="1" ht="11.25">
      <c r="B472" s="210"/>
      <c r="C472" s="211"/>
      <c r="D472" s="193" t="s">
        <v>193</v>
      </c>
      <c r="E472" s="212" t="s">
        <v>19</v>
      </c>
      <c r="F472" s="213" t="s">
        <v>575</v>
      </c>
      <c r="G472" s="211"/>
      <c r="H472" s="214">
        <v>1.8</v>
      </c>
      <c r="I472" s="215"/>
      <c r="J472" s="211"/>
      <c r="K472" s="211"/>
      <c r="L472" s="216"/>
      <c r="M472" s="217"/>
      <c r="N472" s="218"/>
      <c r="O472" s="218"/>
      <c r="P472" s="218"/>
      <c r="Q472" s="218"/>
      <c r="R472" s="218"/>
      <c r="S472" s="218"/>
      <c r="T472" s="219"/>
      <c r="AT472" s="220" t="s">
        <v>193</v>
      </c>
      <c r="AU472" s="220" t="s">
        <v>80</v>
      </c>
      <c r="AV472" s="14" t="s">
        <v>80</v>
      </c>
      <c r="AW472" s="14" t="s">
        <v>33</v>
      </c>
      <c r="AX472" s="14" t="s">
        <v>78</v>
      </c>
      <c r="AY472" s="220" t="s">
        <v>180</v>
      </c>
    </row>
    <row r="473" spans="1:65" s="2" customFormat="1" ht="24.2" customHeight="1">
      <c r="A473" s="36"/>
      <c r="B473" s="37"/>
      <c r="C473" s="180" t="s">
        <v>576</v>
      </c>
      <c r="D473" s="180" t="s">
        <v>182</v>
      </c>
      <c r="E473" s="181" t="s">
        <v>577</v>
      </c>
      <c r="F473" s="182" t="s">
        <v>578</v>
      </c>
      <c r="G473" s="183" t="s">
        <v>249</v>
      </c>
      <c r="H473" s="184">
        <v>0.4</v>
      </c>
      <c r="I473" s="185"/>
      <c r="J473" s="186">
        <f>ROUND(I473*H473,2)</f>
        <v>0</v>
      </c>
      <c r="K473" s="182" t="s">
        <v>186</v>
      </c>
      <c r="L473" s="41"/>
      <c r="M473" s="187" t="s">
        <v>19</v>
      </c>
      <c r="N473" s="188" t="s">
        <v>42</v>
      </c>
      <c r="O473" s="66"/>
      <c r="P473" s="189">
        <f>O473*H473</f>
        <v>0</v>
      </c>
      <c r="Q473" s="189">
        <v>3.8899999999999998E-3</v>
      </c>
      <c r="R473" s="189">
        <f>Q473*H473</f>
        <v>1.5560000000000001E-3</v>
      </c>
      <c r="S473" s="189">
        <v>8.6999999999999994E-2</v>
      </c>
      <c r="T473" s="190">
        <f>S473*H473</f>
        <v>3.4799999999999998E-2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91" t="s">
        <v>187</v>
      </c>
      <c r="AT473" s="191" t="s">
        <v>182</v>
      </c>
      <c r="AU473" s="191" t="s">
        <v>80</v>
      </c>
      <c r="AY473" s="19" t="s">
        <v>180</v>
      </c>
      <c r="BE473" s="192">
        <f>IF(N473="základní",J473,0)</f>
        <v>0</v>
      </c>
      <c r="BF473" s="192">
        <f>IF(N473="snížená",J473,0)</f>
        <v>0</v>
      </c>
      <c r="BG473" s="192">
        <f>IF(N473="zákl. přenesená",J473,0)</f>
        <v>0</v>
      </c>
      <c r="BH473" s="192">
        <f>IF(N473="sníž. přenesená",J473,0)</f>
        <v>0</v>
      </c>
      <c r="BI473" s="192">
        <f>IF(N473="nulová",J473,0)</f>
        <v>0</v>
      </c>
      <c r="BJ473" s="19" t="s">
        <v>78</v>
      </c>
      <c r="BK473" s="192">
        <f>ROUND(I473*H473,2)</f>
        <v>0</v>
      </c>
      <c r="BL473" s="19" t="s">
        <v>187</v>
      </c>
      <c r="BM473" s="191" t="s">
        <v>579</v>
      </c>
    </row>
    <row r="474" spans="1:65" s="2" customFormat="1" ht="29.25">
      <c r="A474" s="36"/>
      <c r="B474" s="37"/>
      <c r="C474" s="38"/>
      <c r="D474" s="193" t="s">
        <v>189</v>
      </c>
      <c r="E474" s="38"/>
      <c r="F474" s="194" t="s">
        <v>580</v>
      </c>
      <c r="G474" s="38"/>
      <c r="H474" s="38"/>
      <c r="I474" s="195"/>
      <c r="J474" s="38"/>
      <c r="K474" s="38"/>
      <c r="L474" s="41"/>
      <c r="M474" s="196"/>
      <c r="N474" s="197"/>
      <c r="O474" s="66"/>
      <c r="P474" s="66"/>
      <c r="Q474" s="66"/>
      <c r="R474" s="66"/>
      <c r="S474" s="66"/>
      <c r="T474" s="67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9" t="s">
        <v>189</v>
      </c>
      <c r="AU474" s="19" t="s">
        <v>80</v>
      </c>
    </row>
    <row r="475" spans="1:65" s="2" customFormat="1" ht="11.25">
      <c r="A475" s="36"/>
      <c r="B475" s="37"/>
      <c r="C475" s="38"/>
      <c r="D475" s="198" t="s">
        <v>191</v>
      </c>
      <c r="E475" s="38"/>
      <c r="F475" s="199" t="s">
        <v>581</v>
      </c>
      <c r="G475" s="38"/>
      <c r="H475" s="38"/>
      <c r="I475" s="195"/>
      <c r="J475" s="38"/>
      <c r="K475" s="38"/>
      <c r="L475" s="41"/>
      <c r="M475" s="196"/>
      <c r="N475" s="197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191</v>
      </c>
      <c r="AU475" s="19" t="s">
        <v>80</v>
      </c>
    </row>
    <row r="476" spans="1:65" s="14" customFormat="1" ht="11.25">
      <c r="B476" s="210"/>
      <c r="C476" s="211"/>
      <c r="D476" s="193" t="s">
        <v>193</v>
      </c>
      <c r="E476" s="212" t="s">
        <v>19</v>
      </c>
      <c r="F476" s="213" t="s">
        <v>582</v>
      </c>
      <c r="G476" s="211"/>
      <c r="H476" s="214">
        <v>0.4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193</v>
      </c>
      <c r="AU476" s="220" t="s">
        <v>80</v>
      </c>
      <c r="AV476" s="14" t="s">
        <v>80</v>
      </c>
      <c r="AW476" s="14" t="s">
        <v>33</v>
      </c>
      <c r="AX476" s="14" t="s">
        <v>71</v>
      </c>
      <c r="AY476" s="220" t="s">
        <v>180</v>
      </c>
    </row>
    <row r="477" spans="1:65" s="15" customFormat="1" ht="11.25">
      <c r="B477" s="221"/>
      <c r="C477" s="222"/>
      <c r="D477" s="193" t="s">
        <v>193</v>
      </c>
      <c r="E477" s="223" t="s">
        <v>19</v>
      </c>
      <c r="F477" s="224" t="s">
        <v>238</v>
      </c>
      <c r="G477" s="222"/>
      <c r="H477" s="225">
        <v>0.4</v>
      </c>
      <c r="I477" s="226"/>
      <c r="J477" s="222"/>
      <c r="K477" s="222"/>
      <c r="L477" s="227"/>
      <c r="M477" s="228"/>
      <c r="N477" s="229"/>
      <c r="O477" s="229"/>
      <c r="P477" s="229"/>
      <c r="Q477" s="229"/>
      <c r="R477" s="229"/>
      <c r="S477" s="229"/>
      <c r="T477" s="230"/>
      <c r="AT477" s="231" t="s">
        <v>193</v>
      </c>
      <c r="AU477" s="231" t="s">
        <v>80</v>
      </c>
      <c r="AV477" s="15" t="s">
        <v>187</v>
      </c>
      <c r="AW477" s="15" t="s">
        <v>33</v>
      </c>
      <c r="AX477" s="15" t="s">
        <v>78</v>
      </c>
      <c r="AY477" s="231" t="s">
        <v>180</v>
      </c>
    </row>
    <row r="478" spans="1:65" s="2" customFormat="1" ht="37.9" customHeight="1">
      <c r="A478" s="36"/>
      <c r="B478" s="37"/>
      <c r="C478" s="180" t="s">
        <v>583</v>
      </c>
      <c r="D478" s="180" t="s">
        <v>182</v>
      </c>
      <c r="E478" s="181" t="s">
        <v>584</v>
      </c>
      <c r="F478" s="182" t="s">
        <v>585</v>
      </c>
      <c r="G478" s="183" t="s">
        <v>230</v>
      </c>
      <c r="H478" s="184">
        <v>126.21599999999999</v>
      </c>
      <c r="I478" s="185"/>
      <c r="J478" s="186">
        <f>ROUND(I478*H478,2)</f>
        <v>0</v>
      </c>
      <c r="K478" s="182" t="s">
        <v>186</v>
      </c>
      <c r="L478" s="41"/>
      <c r="M478" s="187" t="s">
        <v>19</v>
      </c>
      <c r="N478" s="188" t="s">
        <v>42</v>
      </c>
      <c r="O478" s="66"/>
      <c r="P478" s="189">
        <f>O478*H478</f>
        <v>0</v>
      </c>
      <c r="Q478" s="189">
        <v>0</v>
      </c>
      <c r="R478" s="189">
        <f>Q478*H478</f>
        <v>0</v>
      </c>
      <c r="S478" s="189">
        <v>4.5999999999999999E-2</v>
      </c>
      <c r="T478" s="190">
        <f>S478*H478</f>
        <v>5.805936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91" t="s">
        <v>187</v>
      </c>
      <c r="AT478" s="191" t="s">
        <v>182</v>
      </c>
      <c r="AU478" s="191" t="s">
        <v>80</v>
      </c>
      <c r="AY478" s="19" t="s">
        <v>180</v>
      </c>
      <c r="BE478" s="192">
        <f>IF(N478="základní",J478,0)</f>
        <v>0</v>
      </c>
      <c r="BF478" s="192">
        <f>IF(N478="snížená",J478,0)</f>
        <v>0</v>
      </c>
      <c r="BG478" s="192">
        <f>IF(N478="zákl. přenesená",J478,0)</f>
        <v>0</v>
      </c>
      <c r="BH478" s="192">
        <f>IF(N478="sníž. přenesená",J478,0)</f>
        <v>0</v>
      </c>
      <c r="BI478" s="192">
        <f>IF(N478="nulová",J478,0)</f>
        <v>0</v>
      </c>
      <c r="BJ478" s="19" t="s">
        <v>78</v>
      </c>
      <c r="BK478" s="192">
        <f>ROUND(I478*H478,2)</f>
        <v>0</v>
      </c>
      <c r="BL478" s="19" t="s">
        <v>187</v>
      </c>
      <c r="BM478" s="191" t="s">
        <v>586</v>
      </c>
    </row>
    <row r="479" spans="1:65" s="2" customFormat="1" ht="29.25">
      <c r="A479" s="36"/>
      <c r="B479" s="37"/>
      <c r="C479" s="38"/>
      <c r="D479" s="193" t="s">
        <v>189</v>
      </c>
      <c r="E479" s="38"/>
      <c r="F479" s="194" t="s">
        <v>587</v>
      </c>
      <c r="G479" s="38"/>
      <c r="H479" s="38"/>
      <c r="I479" s="195"/>
      <c r="J479" s="38"/>
      <c r="K479" s="38"/>
      <c r="L479" s="41"/>
      <c r="M479" s="196"/>
      <c r="N479" s="197"/>
      <c r="O479" s="66"/>
      <c r="P479" s="66"/>
      <c r="Q479" s="66"/>
      <c r="R479" s="66"/>
      <c r="S479" s="66"/>
      <c r="T479" s="67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9" t="s">
        <v>189</v>
      </c>
      <c r="AU479" s="19" t="s">
        <v>80</v>
      </c>
    </row>
    <row r="480" spans="1:65" s="2" customFormat="1" ht="11.25">
      <c r="A480" s="36"/>
      <c r="B480" s="37"/>
      <c r="C480" s="38"/>
      <c r="D480" s="198" t="s">
        <v>191</v>
      </c>
      <c r="E480" s="38"/>
      <c r="F480" s="199" t="s">
        <v>588</v>
      </c>
      <c r="G480" s="38"/>
      <c r="H480" s="38"/>
      <c r="I480" s="195"/>
      <c r="J480" s="38"/>
      <c r="K480" s="38"/>
      <c r="L480" s="41"/>
      <c r="M480" s="196"/>
      <c r="N480" s="197"/>
      <c r="O480" s="66"/>
      <c r="P480" s="66"/>
      <c r="Q480" s="66"/>
      <c r="R480" s="66"/>
      <c r="S480" s="66"/>
      <c r="T480" s="67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T480" s="19" t="s">
        <v>191</v>
      </c>
      <c r="AU480" s="19" t="s">
        <v>80</v>
      </c>
    </row>
    <row r="481" spans="1:65" s="13" customFormat="1" ht="11.25">
      <c r="B481" s="200"/>
      <c r="C481" s="201"/>
      <c r="D481" s="193" t="s">
        <v>193</v>
      </c>
      <c r="E481" s="202" t="s">
        <v>19</v>
      </c>
      <c r="F481" s="203" t="s">
        <v>194</v>
      </c>
      <c r="G481" s="201"/>
      <c r="H481" s="202" t="s">
        <v>19</v>
      </c>
      <c r="I481" s="204"/>
      <c r="J481" s="201"/>
      <c r="K481" s="201"/>
      <c r="L481" s="205"/>
      <c r="M481" s="206"/>
      <c r="N481" s="207"/>
      <c r="O481" s="207"/>
      <c r="P481" s="207"/>
      <c r="Q481" s="207"/>
      <c r="R481" s="207"/>
      <c r="S481" s="207"/>
      <c r="T481" s="208"/>
      <c r="AT481" s="209" t="s">
        <v>193</v>
      </c>
      <c r="AU481" s="209" t="s">
        <v>80</v>
      </c>
      <c r="AV481" s="13" t="s">
        <v>78</v>
      </c>
      <c r="AW481" s="13" t="s">
        <v>33</v>
      </c>
      <c r="AX481" s="13" t="s">
        <v>71</v>
      </c>
      <c r="AY481" s="209" t="s">
        <v>180</v>
      </c>
    </row>
    <row r="482" spans="1:65" s="13" customFormat="1" ht="11.25">
      <c r="B482" s="200"/>
      <c r="C482" s="201"/>
      <c r="D482" s="193" t="s">
        <v>193</v>
      </c>
      <c r="E482" s="202" t="s">
        <v>19</v>
      </c>
      <c r="F482" s="203" t="s">
        <v>589</v>
      </c>
      <c r="G482" s="201"/>
      <c r="H482" s="202" t="s">
        <v>19</v>
      </c>
      <c r="I482" s="204"/>
      <c r="J482" s="201"/>
      <c r="K482" s="201"/>
      <c r="L482" s="205"/>
      <c r="M482" s="206"/>
      <c r="N482" s="207"/>
      <c r="O482" s="207"/>
      <c r="P482" s="207"/>
      <c r="Q482" s="207"/>
      <c r="R482" s="207"/>
      <c r="S482" s="207"/>
      <c r="T482" s="208"/>
      <c r="AT482" s="209" t="s">
        <v>193</v>
      </c>
      <c r="AU482" s="209" t="s">
        <v>80</v>
      </c>
      <c r="AV482" s="13" t="s">
        <v>78</v>
      </c>
      <c r="AW482" s="13" t="s">
        <v>33</v>
      </c>
      <c r="AX482" s="13" t="s">
        <v>71</v>
      </c>
      <c r="AY482" s="209" t="s">
        <v>180</v>
      </c>
    </row>
    <row r="483" spans="1:65" s="14" customFormat="1" ht="11.25">
      <c r="B483" s="210"/>
      <c r="C483" s="211"/>
      <c r="D483" s="193" t="s">
        <v>193</v>
      </c>
      <c r="E483" s="212" t="s">
        <v>19</v>
      </c>
      <c r="F483" s="213" t="s">
        <v>590</v>
      </c>
      <c r="G483" s="211"/>
      <c r="H483" s="214">
        <v>5.92</v>
      </c>
      <c r="I483" s="215"/>
      <c r="J483" s="211"/>
      <c r="K483" s="211"/>
      <c r="L483" s="216"/>
      <c r="M483" s="217"/>
      <c r="N483" s="218"/>
      <c r="O483" s="218"/>
      <c r="P483" s="218"/>
      <c r="Q483" s="218"/>
      <c r="R483" s="218"/>
      <c r="S483" s="218"/>
      <c r="T483" s="219"/>
      <c r="AT483" s="220" t="s">
        <v>193</v>
      </c>
      <c r="AU483" s="220" t="s">
        <v>80</v>
      </c>
      <c r="AV483" s="14" t="s">
        <v>80</v>
      </c>
      <c r="AW483" s="14" t="s">
        <v>33</v>
      </c>
      <c r="AX483" s="14" t="s">
        <v>71</v>
      </c>
      <c r="AY483" s="220" t="s">
        <v>180</v>
      </c>
    </row>
    <row r="484" spans="1:65" s="14" customFormat="1" ht="11.25">
      <c r="B484" s="210"/>
      <c r="C484" s="211"/>
      <c r="D484" s="193" t="s">
        <v>193</v>
      </c>
      <c r="E484" s="212" t="s">
        <v>19</v>
      </c>
      <c r="F484" s="213" t="s">
        <v>591</v>
      </c>
      <c r="G484" s="211"/>
      <c r="H484" s="214">
        <v>13.728</v>
      </c>
      <c r="I484" s="215"/>
      <c r="J484" s="211"/>
      <c r="K484" s="211"/>
      <c r="L484" s="216"/>
      <c r="M484" s="217"/>
      <c r="N484" s="218"/>
      <c r="O484" s="218"/>
      <c r="P484" s="218"/>
      <c r="Q484" s="218"/>
      <c r="R484" s="218"/>
      <c r="S484" s="218"/>
      <c r="T484" s="219"/>
      <c r="AT484" s="220" t="s">
        <v>193</v>
      </c>
      <c r="AU484" s="220" t="s">
        <v>80</v>
      </c>
      <c r="AV484" s="14" t="s">
        <v>80</v>
      </c>
      <c r="AW484" s="14" t="s">
        <v>33</v>
      </c>
      <c r="AX484" s="14" t="s">
        <v>71</v>
      </c>
      <c r="AY484" s="220" t="s">
        <v>180</v>
      </c>
    </row>
    <row r="485" spans="1:65" s="14" customFormat="1" ht="11.25">
      <c r="B485" s="210"/>
      <c r="C485" s="211"/>
      <c r="D485" s="193" t="s">
        <v>193</v>
      </c>
      <c r="E485" s="212" t="s">
        <v>19</v>
      </c>
      <c r="F485" s="213" t="s">
        <v>592</v>
      </c>
      <c r="G485" s="211"/>
      <c r="H485" s="214">
        <v>5.76</v>
      </c>
      <c r="I485" s="215"/>
      <c r="J485" s="211"/>
      <c r="K485" s="211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193</v>
      </c>
      <c r="AU485" s="220" t="s">
        <v>80</v>
      </c>
      <c r="AV485" s="14" t="s">
        <v>80</v>
      </c>
      <c r="AW485" s="14" t="s">
        <v>33</v>
      </c>
      <c r="AX485" s="14" t="s">
        <v>71</v>
      </c>
      <c r="AY485" s="220" t="s">
        <v>180</v>
      </c>
    </row>
    <row r="486" spans="1:65" s="14" customFormat="1" ht="11.25">
      <c r="B486" s="210"/>
      <c r="C486" s="211"/>
      <c r="D486" s="193" t="s">
        <v>193</v>
      </c>
      <c r="E486" s="212" t="s">
        <v>19</v>
      </c>
      <c r="F486" s="213" t="s">
        <v>593</v>
      </c>
      <c r="G486" s="211"/>
      <c r="H486" s="214">
        <v>15.44</v>
      </c>
      <c r="I486" s="215"/>
      <c r="J486" s="211"/>
      <c r="K486" s="211"/>
      <c r="L486" s="216"/>
      <c r="M486" s="217"/>
      <c r="N486" s="218"/>
      <c r="O486" s="218"/>
      <c r="P486" s="218"/>
      <c r="Q486" s="218"/>
      <c r="R486" s="218"/>
      <c r="S486" s="218"/>
      <c r="T486" s="219"/>
      <c r="AT486" s="220" t="s">
        <v>193</v>
      </c>
      <c r="AU486" s="220" t="s">
        <v>80</v>
      </c>
      <c r="AV486" s="14" t="s">
        <v>80</v>
      </c>
      <c r="AW486" s="14" t="s">
        <v>33</v>
      </c>
      <c r="AX486" s="14" t="s">
        <v>71</v>
      </c>
      <c r="AY486" s="220" t="s">
        <v>180</v>
      </c>
    </row>
    <row r="487" spans="1:65" s="14" customFormat="1" ht="11.25">
      <c r="B487" s="210"/>
      <c r="C487" s="211"/>
      <c r="D487" s="193" t="s">
        <v>193</v>
      </c>
      <c r="E487" s="212" t="s">
        <v>19</v>
      </c>
      <c r="F487" s="213" t="s">
        <v>594</v>
      </c>
      <c r="G487" s="211"/>
      <c r="H487" s="214">
        <v>17.48</v>
      </c>
      <c r="I487" s="215"/>
      <c r="J487" s="211"/>
      <c r="K487" s="211"/>
      <c r="L487" s="216"/>
      <c r="M487" s="217"/>
      <c r="N487" s="218"/>
      <c r="O487" s="218"/>
      <c r="P487" s="218"/>
      <c r="Q487" s="218"/>
      <c r="R487" s="218"/>
      <c r="S487" s="218"/>
      <c r="T487" s="219"/>
      <c r="AT487" s="220" t="s">
        <v>193</v>
      </c>
      <c r="AU487" s="220" t="s">
        <v>80</v>
      </c>
      <c r="AV487" s="14" t="s">
        <v>80</v>
      </c>
      <c r="AW487" s="14" t="s">
        <v>33</v>
      </c>
      <c r="AX487" s="14" t="s">
        <v>71</v>
      </c>
      <c r="AY487" s="220" t="s">
        <v>180</v>
      </c>
    </row>
    <row r="488" spans="1:65" s="14" customFormat="1" ht="11.25">
      <c r="B488" s="210"/>
      <c r="C488" s="211"/>
      <c r="D488" s="193" t="s">
        <v>193</v>
      </c>
      <c r="E488" s="212" t="s">
        <v>19</v>
      </c>
      <c r="F488" s="213" t="s">
        <v>595</v>
      </c>
      <c r="G488" s="211"/>
      <c r="H488" s="214">
        <v>8.4</v>
      </c>
      <c r="I488" s="215"/>
      <c r="J488" s="211"/>
      <c r="K488" s="211"/>
      <c r="L488" s="216"/>
      <c r="M488" s="217"/>
      <c r="N488" s="218"/>
      <c r="O488" s="218"/>
      <c r="P488" s="218"/>
      <c r="Q488" s="218"/>
      <c r="R488" s="218"/>
      <c r="S488" s="218"/>
      <c r="T488" s="219"/>
      <c r="AT488" s="220" t="s">
        <v>193</v>
      </c>
      <c r="AU488" s="220" t="s">
        <v>80</v>
      </c>
      <c r="AV488" s="14" t="s">
        <v>80</v>
      </c>
      <c r="AW488" s="14" t="s">
        <v>33</v>
      </c>
      <c r="AX488" s="14" t="s">
        <v>71</v>
      </c>
      <c r="AY488" s="220" t="s">
        <v>180</v>
      </c>
    </row>
    <row r="489" spans="1:65" s="14" customFormat="1" ht="11.25">
      <c r="B489" s="210"/>
      <c r="C489" s="211"/>
      <c r="D489" s="193" t="s">
        <v>193</v>
      </c>
      <c r="E489" s="212" t="s">
        <v>19</v>
      </c>
      <c r="F489" s="213" t="s">
        <v>596</v>
      </c>
      <c r="G489" s="211"/>
      <c r="H489" s="214">
        <v>18.64</v>
      </c>
      <c r="I489" s="215"/>
      <c r="J489" s="211"/>
      <c r="K489" s="211"/>
      <c r="L489" s="216"/>
      <c r="M489" s="217"/>
      <c r="N489" s="218"/>
      <c r="O489" s="218"/>
      <c r="P489" s="218"/>
      <c r="Q489" s="218"/>
      <c r="R489" s="218"/>
      <c r="S489" s="218"/>
      <c r="T489" s="219"/>
      <c r="AT489" s="220" t="s">
        <v>193</v>
      </c>
      <c r="AU489" s="220" t="s">
        <v>80</v>
      </c>
      <c r="AV489" s="14" t="s">
        <v>80</v>
      </c>
      <c r="AW489" s="14" t="s">
        <v>33</v>
      </c>
      <c r="AX489" s="14" t="s">
        <v>71</v>
      </c>
      <c r="AY489" s="220" t="s">
        <v>180</v>
      </c>
    </row>
    <row r="490" spans="1:65" s="14" customFormat="1" ht="11.25">
      <c r="B490" s="210"/>
      <c r="C490" s="211"/>
      <c r="D490" s="193" t="s">
        <v>193</v>
      </c>
      <c r="E490" s="212" t="s">
        <v>19</v>
      </c>
      <c r="F490" s="213" t="s">
        <v>597</v>
      </c>
      <c r="G490" s="211"/>
      <c r="H490" s="214">
        <v>13.098000000000001</v>
      </c>
      <c r="I490" s="215"/>
      <c r="J490" s="211"/>
      <c r="K490" s="211"/>
      <c r="L490" s="216"/>
      <c r="M490" s="217"/>
      <c r="N490" s="218"/>
      <c r="O490" s="218"/>
      <c r="P490" s="218"/>
      <c r="Q490" s="218"/>
      <c r="R490" s="218"/>
      <c r="S490" s="218"/>
      <c r="T490" s="219"/>
      <c r="AT490" s="220" t="s">
        <v>193</v>
      </c>
      <c r="AU490" s="220" t="s">
        <v>80</v>
      </c>
      <c r="AV490" s="14" t="s">
        <v>80</v>
      </c>
      <c r="AW490" s="14" t="s">
        <v>33</v>
      </c>
      <c r="AX490" s="14" t="s">
        <v>71</v>
      </c>
      <c r="AY490" s="220" t="s">
        <v>180</v>
      </c>
    </row>
    <row r="491" spans="1:65" s="14" customFormat="1" ht="11.25">
      <c r="B491" s="210"/>
      <c r="C491" s="211"/>
      <c r="D491" s="193" t="s">
        <v>193</v>
      </c>
      <c r="E491" s="212" t="s">
        <v>19</v>
      </c>
      <c r="F491" s="213" t="s">
        <v>598</v>
      </c>
      <c r="G491" s="211"/>
      <c r="H491" s="214">
        <v>13.69</v>
      </c>
      <c r="I491" s="215"/>
      <c r="J491" s="211"/>
      <c r="K491" s="211"/>
      <c r="L491" s="216"/>
      <c r="M491" s="217"/>
      <c r="N491" s="218"/>
      <c r="O491" s="218"/>
      <c r="P491" s="218"/>
      <c r="Q491" s="218"/>
      <c r="R491" s="218"/>
      <c r="S491" s="218"/>
      <c r="T491" s="219"/>
      <c r="AT491" s="220" t="s">
        <v>193</v>
      </c>
      <c r="AU491" s="220" t="s">
        <v>80</v>
      </c>
      <c r="AV491" s="14" t="s">
        <v>80</v>
      </c>
      <c r="AW491" s="14" t="s">
        <v>33</v>
      </c>
      <c r="AX491" s="14" t="s">
        <v>71</v>
      </c>
      <c r="AY491" s="220" t="s">
        <v>180</v>
      </c>
    </row>
    <row r="492" spans="1:65" s="14" customFormat="1" ht="11.25">
      <c r="B492" s="210"/>
      <c r="C492" s="211"/>
      <c r="D492" s="193" t="s">
        <v>193</v>
      </c>
      <c r="E492" s="212" t="s">
        <v>19</v>
      </c>
      <c r="F492" s="213" t="s">
        <v>599</v>
      </c>
      <c r="G492" s="211"/>
      <c r="H492" s="214">
        <v>14.06</v>
      </c>
      <c r="I492" s="215"/>
      <c r="J492" s="211"/>
      <c r="K492" s="211"/>
      <c r="L492" s="216"/>
      <c r="M492" s="217"/>
      <c r="N492" s="218"/>
      <c r="O492" s="218"/>
      <c r="P492" s="218"/>
      <c r="Q492" s="218"/>
      <c r="R492" s="218"/>
      <c r="S492" s="218"/>
      <c r="T492" s="219"/>
      <c r="AT492" s="220" t="s">
        <v>193</v>
      </c>
      <c r="AU492" s="220" t="s">
        <v>80</v>
      </c>
      <c r="AV492" s="14" t="s">
        <v>80</v>
      </c>
      <c r="AW492" s="14" t="s">
        <v>33</v>
      </c>
      <c r="AX492" s="14" t="s">
        <v>71</v>
      </c>
      <c r="AY492" s="220" t="s">
        <v>180</v>
      </c>
    </row>
    <row r="493" spans="1:65" s="15" customFormat="1" ht="11.25">
      <c r="B493" s="221"/>
      <c r="C493" s="222"/>
      <c r="D493" s="193" t="s">
        <v>193</v>
      </c>
      <c r="E493" s="223" t="s">
        <v>19</v>
      </c>
      <c r="F493" s="224" t="s">
        <v>238</v>
      </c>
      <c r="G493" s="222"/>
      <c r="H493" s="225">
        <v>126.21599999999999</v>
      </c>
      <c r="I493" s="226"/>
      <c r="J493" s="222"/>
      <c r="K493" s="222"/>
      <c r="L493" s="227"/>
      <c r="M493" s="228"/>
      <c r="N493" s="229"/>
      <c r="O493" s="229"/>
      <c r="P493" s="229"/>
      <c r="Q493" s="229"/>
      <c r="R493" s="229"/>
      <c r="S493" s="229"/>
      <c r="T493" s="230"/>
      <c r="AT493" s="231" t="s">
        <v>193</v>
      </c>
      <c r="AU493" s="231" t="s">
        <v>80</v>
      </c>
      <c r="AV493" s="15" t="s">
        <v>187</v>
      </c>
      <c r="AW493" s="15" t="s">
        <v>33</v>
      </c>
      <c r="AX493" s="15" t="s">
        <v>78</v>
      </c>
      <c r="AY493" s="231" t="s">
        <v>180</v>
      </c>
    </row>
    <row r="494" spans="1:65" s="2" customFormat="1" ht="24.2" customHeight="1">
      <c r="A494" s="36"/>
      <c r="B494" s="37"/>
      <c r="C494" s="180" t="s">
        <v>600</v>
      </c>
      <c r="D494" s="180" t="s">
        <v>182</v>
      </c>
      <c r="E494" s="181" t="s">
        <v>601</v>
      </c>
      <c r="F494" s="182" t="s">
        <v>602</v>
      </c>
      <c r="G494" s="183" t="s">
        <v>230</v>
      </c>
      <c r="H494" s="184">
        <v>325.71199999999999</v>
      </c>
      <c r="I494" s="185"/>
      <c r="J494" s="186">
        <f>ROUND(I494*H494,2)</f>
        <v>0</v>
      </c>
      <c r="K494" s="182" t="s">
        <v>186</v>
      </c>
      <c r="L494" s="41"/>
      <c r="M494" s="187" t="s">
        <v>19</v>
      </c>
      <c r="N494" s="188" t="s">
        <v>42</v>
      </c>
      <c r="O494" s="66"/>
      <c r="P494" s="189">
        <f>O494*H494</f>
        <v>0</v>
      </c>
      <c r="Q494" s="189">
        <v>0</v>
      </c>
      <c r="R494" s="189">
        <f>Q494*H494</f>
        <v>0</v>
      </c>
      <c r="S494" s="189">
        <v>2.5999999999999999E-3</v>
      </c>
      <c r="T494" s="190">
        <f>S494*H494</f>
        <v>0.84685119999999992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91" t="s">
        <v>187</v>
      </c>
      <c r="AT494" s="191" t="s">
        <v>182</v>
      </c>
      <c r="AU494" s="191" t="s">
        <v>80</v>
      </c>
      <c r="AY494" s="19" t="s">
        <v>180</v>
      </c>
      <c r="BE494" s="192">
        <f>IF(N494="základní",J494,0)</f>
        <v>0</v>
      </c>
      <c r="BF494" s="192">
        <f>IF(N494="snížená",J494,0)</f>
        <v>0</v>
      </c>
      <c r="BG494" s="192">
        <f>IF(N494="zákl. přenesená",J494,0)</f>
        <v>0</v>
      </c>
      <c r="BH494" s="192">
        <f>IF(N494="sníž. přenesená",J494,0)</f>
        <v>0</v>
      </c>
      <c r="BI494" s="192">
        <f>IF(N494="nulová",J494,0)</f>
        <v>0</v>
      </c>
      <c r="BJ494" s="19" t="s">
        <v>78</v>
      </c>
      <c r="BK494" s="192">
        <f>ROUND(I494*H494,2)</f>
        <v>0</v>
      </c>
      <c r="BL494" s="19" t="s">
        <v>187</v>
      </c>
      <c r="BM494" s="191" t="s">
        <v>603</v>
      </c>
    </row>
    <row r="495" spans="1:65" s="2" customFormat="1" ht="19.5">
      <c r="A495" s="36"/>
      <c r="B495" s="37"/>
      <c r="C495" s="38"/>
      <c r="D495" s="193" t="s">
        <v>189</v>
      </c>
      <c r="E495" s="38"/>
      <c r="F495" s="194" t="s">
        <v>604</v>
      </c>
      <c r="G495" s="38"/>
      <c r="H495" s="38"/>
      <c r="I495" s="195"/>
      <c r="J495" s="38"/>
      <c r="K495" s="38"/>
      <c r="L495" s="41"/>
      <c r="M495" s="196"/>
      <c r="N495" s="197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189</v>
      </c>
      <c r="AU495" s="19" t="s">
        <v>80</v>
      </c>
    </row>
    <row r="496" spans="1:65" s="2" customFormat="1" ht="11.25">
      <c r="A496" s="36"/>
      <c r="B496" s="37"/>
      <c r="C496" s="38"/>
      <c r="D496" s="198" t="s">
        <v>191</v>
      </c>
      <c r="E496" s="38"/>
      <c r="F496" s="199" t="s">
        <v>605</v>
      </c>
      <c r="G496" s="38"/>
      <c r="H496" s="38"/>
      <c r="I496" s="195"/>
      <c r="J496" s="38"/>
      <c r="K496" s="38"/>
      <c r="L496" s="41"/>
      <c r="M496" s="196"/>
      <c r="N496" s="197"/>
      <c r="O496" s="66"/>
      <c r="P496" s="66"/>
      <c r="Q496" s="66"/>
      <c r="R496" s="66"/>
      <c r="S496" s="66"/>
      <c r="T496" s="67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T496" s="19" t="s">
        <v>191</v>
      </c>
      <c r="AU496" s="19" t="s">
        <v>80</v>
      </c>
    </row>
    <row r="497" spans="2:51" s="13" customFormat="1" ht="11.25">
      <c r="B497" s="200"/>
      <c r="C497" s="201"/>
      <c r="D497" s="193" t="s">
        <v>193</v>
      </c>
      <c r="E497" s="202" t="s">
        <v>19</v>
      </c>
      <c r="F497" s="203" t="s">
        <v>335</v>
      </c>
      <c r="G497" s="201"/>
      <c r="H497" s="202" t="s">
        <v>19</v>
      </c>
      <c r="I497" s="204"/>
      <c r="J497" s="201"/>
      <c r="K497" s="201"/>
      <c r="L497" s="205"/>
      <c r="M497" s="206"/>
      <c r="N497" s="207"/>
      <c r="O497" s="207"/>
      <c r="P497" s="207"/>
      <c r="Q497" s="207"/>
      <c r="R497" s="207"/>
      <c r="S497" s="207"/>
      <c r="T497" s="208"/>
      <c r="AT497" s="209" t="s">
        <v>193</v>
      </c>
      <c r="AU497" s="209" t="s">
        <v>80</v>
      </c>
      <c r="AV497" s="13" t="s">
        <v>78</v>
      </c>
      <c r="AW497" s="13" t="s">
        <v>33</v>
      </c>
      <c r="AX497" s="13" t="s">
        <v>71</v>
      </c>
      <c r="AY497" s="209" t="s">
        <v>180</v>
      </c>
    </row>
    <row r="498" spans="2:51" s="13" customFormat="1" ht="11.25">
      <c r="B498" s="200"/>
      <c r="C498" s="201"/>
      <c r="D498" s="193" t="s">
        <v>193</v>
      </c>
      <c r="E498" s="202" t="s">
        <v>19</v>
      </c>
      <c r="F498" s="203" t="s">
        <v>355</v>
      </c>
      <c r="G498" s="201"/>
      <c r="H498" s="202" t="s">
        <v>19</v>
      </c>
      <c r="I498" s="204"/>
      <c r="J498" s="201"/>
      <c r="K498" s="201"/>
      <c r="L498" s="205"/>
      <c r="M498" s="206"/>
      <c r="N498" s="207"/>
      <c r="O498" s="207"/>
      <c r="P498" s="207"/>
      <c r="Q498" s="207"/>
      <c r="R498" s="207"/>
      <c r="S498" s="207"/>
      <c r="T498" s="208"/>
      <c r="AT498" s="209" t="s">
        <v>193</v>
      </c>
      <c r="AU498" s="209" t="s">
        <v>80</v>
      </c>
      <c r="AV498" s="13" t="s">
        <v>78</v>
      </c>
      <c r="AW498" s="13" t="s">
        <v>33</v>
      </c>
      <c r="AX498" s="13" t="s">
        <v>71</v>
      </c>
      <c r="AY498" s="209" t="s">
        <v>180</v>
      </c>
    </row>
    <row r="499" spans="2:51" s="14" customFormat="1" ht="11.25">
      <c r="B499" s="210"/>
      <c r="C499" s="211"/>
      <c r="D499" s="193" t="s">
        <v>193</v>
      </c>
      <c r="E499" s="212" t="s">
        <v>19</v>
      </c>
      <c r="F499" s="213" t="s">
        <v>356</v>
      </c>
      <c r="G499" s="211"/>
      <c r="H499" s="214">
        <v>14.8</v>
      </c>
      <c r="I499" s="215"/>
      <c r="J499" s="211"/>
      <c r="K499" s="211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193</v>
      </c>
      <c r="AU499" s="220" t="s">
        <v>80</v>
      </c>
      <c r="AV499" s="14" t="s">
        <v>80</v>
      </c>
      <c r="AW499" s="14" t="s">
        <v>33</v>
      </c>
      <c r="AX499" s="14" t="s">
        <v>71</v>
      </c>
      <c r="AY499" s="220" t="s">
        <v>180</v>
      </c>
    </row>
    <row r="500" spans="2:51" s="14" customFormat="1" ht="11.25">
      <c r="B500" s="210"/>
      <c r="C500" s="211"/>
      <c r="D500" s="193" t="s">
        <v>193</v>
      </c>
      <c r="E500" s="212" t="s">
        <v>19</v>
      </c>
      <c r="F500" s="213" t="s">
        <v>357</v>
      </c>
      <c r="G500" s="211"/>
      <c r="H500" s="214">
        <v>1.22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193</v>
      </c>
      <c r="AU500" s="220" t="s">
        <v>80</v>
      </c>
      <c r="AV500" s="14" t="s">
        <v>80</v>
      </c>
      <c r="AW500" s="14" t="s">
        <v>33</v>
      </c>
      <c r="AX500" s="14" t="s">
        <v>71</v>
      </c>
      <c r="AY500" s="220" t="s">
        <v>180</v>
      </c>
    </row>
    <row r="501" spans="2:51" s="14" customFormat="1" ht="11.25">
      <c r="B501" s="210"/>
      <c r="C501" s="211"/>
      <c r="D501" s="193" t="s">
        <v>193</v>
      </c>
      <c r="E501" s="212" t="s">
        <v>19</v>
      </c>
      <c r="F501" s="213" t="s">
        <v>358</v>
      </c>
      <c r="G501" s="211"/>
      <c r="H501" s="214">
        <v>0.95</v>
      </c>
      <c r="I501" s="215"/>
      <c r="J501" s="211"/>
      <c r="K501" s="211"/>
      <c r="L501" s="216"/>
      <c r="M501" s="217"/>
      <c r="N501" s="218"/>
      <c r="O501" s="218"/>
      <c r="P501" s="218"/>
      <c r="Q501" s="218"/>
      <c r="R501" s="218"/>
      <c r="S501" s="218"/>
      <c r="T501" s="219"/>
      <c r="AT501" s="220" t="s">
        <v>193</v>
      </c>
      <c r="AU501" s="220" t="s">
        <v>80</v>
      </c>
      <c r="AV501" s="14" t="s">
        <v>80</v>
      </c>
      <c r="AW501" s="14" t="s">
        <v>33</v>
      </c>
      <c r="AX501" s="14" t="s">
        <v>71</v>
      </c>
      <c r="AY501" s="220" t="s">
        <v>180</v>
      </c>
    </row>
    <row r="502" spans="2:51" s="14" customFormat="1" ht="11.25">
      <c r="B502" s="210"/>
      <c r="C502" s="211"/>
      <c r="D502" s="193" t="s">
        <v>193</v>
      </c>
      <c r="E502" s="212" t="s">
        <v>19</v>
      </c>
      <c r="F502" s="213" t="s">
        <v>359</v>
      </c>
      <c r="G502" s="211"/>
      <c r="H502" s="214">
        <v>1.1000000000000001</v>
      </c>
      <c r="I502" s="215"/>
      <c r="J502" s="211"/>
      <c r="K502" s="211"/>
      <c r="L502" s="216"/>
      <c r="M502" s="217"/>
      <c r="N502" s="218"/>
      <c r="O502" s="218"/>
      <c r="P502" s="218"/>
      <c r="Q502" s="218"/>
      <c r="R502" s="218"/>
      <c r="S502" s="218"/>
      <c r="T502" s="219"/>
      <c r="AT502" s="220" t="s">
        <v>193</v>
      </c>
      <c r="AU502" s="220" t="s">
        <v>80</v>
      </c>
      <c r="AV502" s="14" t="s">
        <v>80</v>
      </c>
      <c r="AW502" s="14" t="s">
        <v>33</v>
      </c>
      <c r="AX502" s="14" t="s">
        <v>71</v>
      </c>
      <c r="AY502" s="220" t="s">
        <v>180</v>
      </c>
    </row>
    <row r="503" spans="2:51" s="14" customFormat="1" ht="11.25">
      <c r="B503" s="210"/>
      <c r="C503" s="211"/>
      <c r="D503" s="193" t="s">
        <v>193</v>
      </c>
      <c r="E503" s="212" t="s">
        <v>19</v>
      </c>
      <c r="F503" s="213" t="s">
        <v>360</v>
      </c>
      <c r="G503" s="211"/>
      <c r="H503" s="214">
        <v>0.45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193</v>
      </c>
      <c r="AU503" s="220" t="s">
        <v>80</v>
      </c>
      <c r="AV503" s="14" t="s">
        <v>80</v>
      </c>
      <c r="AW503" s="14" t="s">
        <v>33</v>
      </c>
      <c r="AX503" s="14" t="s">
        <v>71</v>
      </c>
      <c r="AY503" s="220" t="s">
        <v>180</v>
      </c>
    </row>
    <row r="504" spans="2:51" s="14" customFormat="1" ht="11.25">
      <c r="B504" s="210"/>
      <c r="C504" s="211"/>
      <c r="D504" s="193" t="s">
        <v>193</v>
      </c>
      <c r="E504" s="212" t="s">
        <v>19</v>
      </c>
      <c r="F504" s="213" t="s">
        <v>361</v>
      </c>
      <c r="G504" s="211"/>
      <c r="H504" s="214">
        <v>0.85</v>
      </c>
      <c r="I504" s="215"/>
      <c r="J504" s="211"/>
      <c r="K504" s="211"/>
      <c r="L504" s="216"/>
      <c r="M504" s="217"/>
      <c r="N504" s="218"/>
      <c r="O504" s="218"/>
      <c r="P504" s="218"/>
      <c r="Q504" s="218"/>
      <c r="R504" s="218"/>
      <c r="S504" s="218"/>
      <c r="T504" s="219"/>
      <c r="AT504" s="220" t="s">
        <v>193</v>
      </c>
      <c r="AU504" s="220" t="s">
        <v>80</v>
      </c>
      <c r="AV504" s="14" t="s">
        <v>80</v>
      </c>
      <c r="AW504" s="14" t="s">
        <v>33</v>
      </c>
      <c r="AX504" s="14" t="s">
        <v>71</v>
      </c>
      <c r="AY504" s="220" t="s">
        <v>180</v>
      </c>
    </row>
    <row r="505" spans="2:51" s="14" customFormat="1" ht="11.25">
      <c r="B505" s="210"/>
      <c r="C505" s="211"/>
      <c r="D505" s="193" t="s">
        <v>193</v>
      </c>
      <c r="E505" s="212" t="s">
        <v>19</v>
      </c>
      <c r="F505" s="213" t="s">
        <v>362</v>
      </c>
      <c r="G505" s="211"/>
      <c r="H505" s="214">
        <v>24.42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193</v>
      </c>
      <c r="AU505" s="220" t="s">
        <v>80</v>
      </c>
      <c r="AV505" s="14" t="s">
        <v>80</v>
      </c>
      <c r="AW505" s="14" t="s">
        <v>33</v>
      </c>
      <c r="AX505" s="14" t="s">
        <v>71</v>
      </c>
      <c r="AY505" s="220" t="s">
        <v>180</v>
      </c>
    </row>
    <row r="506" spans="2:51" s="14" customFormat="1" ht="11.25">
      <c r="B506" s="210"/>
      <c r="C506" s="211"/>
      <c r="D506" s="193" t="s">
        <v>193</v>
      </c>
      <c r="E506" s="212" t="s">
        <v>19</v>
      </c>
      <c r="F506" s="213" t="s">
        <v>363</v>
      </c>
      <c r="G506" s="211"/>
      <c r="H506" s="214">
        <v>6.7880000000000003</v>
      </c>
      <c r="I506" s="215"/>
      <c r="J506" s="211"/>
      <c r="K506" s="211"/>
      <c r="L506" s="216"/>
      <c r="M506" s="217"/>
      <c r="N506" s="218"/>
      <c r="O506" s="218"/>
      <c r="P506" s="218"/>
      <c r="Q506" s="218"/>
      <c r="R506" s="218"/>
      <c r="S506" s="218"/>
      <c r="T506" s="219"/>
      <c r="AT506" s="220" t="s">
        <v>193</v>
      </c>
      <c r="AU506" s="220" t="s">
        <v>80</v>
      </c>
      <c r="AV506" s="14" t="s">
        <v>80</v>
      </c>
      <c r="AW506" s="14" t="s">
        <v>33</v>
      </c>
      <c r="AX506" s="14" t="s">
        <v>71</v>
      </c>
      <c r="AY506" s="220" t="s">
        <v>180</v>
      </c>
    </row>
    <row r="507" spans="2:51" s="14" customFormat="1" ht="11.25">
      <c r="B507" s="210"/>
      <c r="C507" s="211"/>
      <c r="D507" s="193" t="s">
        <v>193</v>
      </c>
      <c r="E507" s="212" t="s">
        <v>19</v>
      </c>
      <c r="F507" s="213" t="s">
        <v>364</v>
      </c>
      <c r="G507" s="211"/>
      <c r="H507" s="214">
        <v>1.8879999999999999</v>
      </c>
      <c r="I507" s="215"/>
      <c r="J507" s="211"/>
      <c r="K507" s="211"/>
      <c r="L507" s="216"/>
      <c r="M507" s="217"/>
      <c r="N507" s="218"/>
      <c r="O507" s="218"/>
      <c r="P507" s="218"/>
      <c r="Q507" s="218"/>
      <c r="R507" s="218"/>
      <c r="S507" s="218"/>
      <c r="T507" s="219"/>
      <c r="AT507" s="220" t="s">
        <v>193</v>
      </c>
      <c r="AU507" s="220" t="s">
        <v>80</v>
      </c>
      <c r="AV507" s="14" t="s">
        <v>80</v>
      </c>
      <c r="AW507" s="14" t="s">
        <v>33</v>
      </c>
      <c r="AX507" s="14" t="s">
        <v>71</v>
      </c>
      <c r="AY507" s="220" t="s">
        <v>180</v>
      </c>
    </row>
    <row r="508" spans="2:51" s="14" customFormat="1" ht="11.25">
      <c r="B508" s="210"/>
      <c r="C508" s="211"/>
      <c r="D508" s="193" t="s">
        <v>193</v>
      </c>
      <c r="E508" s="212" t="s">
        <v>19</v>
      </c>
      <c r="F508" s="213" t="s">
        <v>365</v>
      </c>
      <c r="G508" s="211"/>
      <c r="H508" s="214">
        <v>3.298</v>
      </c>
      <c r="I508" s="215"/>
      <c r="J508" s="211"/>
      <c r="K508" s="211"/>
      <c r="L508" s="216"/>
      <c r="M508" s="217"/>
      <c r="N508" s="218"/>
      <c r="O508" s="218"/>
      <c r="P508" s="218"/>
      <c r="Q508" s="218"/>
      <c r="R508" s="218"/>
      <c r="S508" s="218"/>
      <c r="T508" s="219"/>
      <c r="AT508" s="220" t="s">
        <v>193</v>
      </c>
      <c r="AU508" s="220" t="s">
        <v>80</v>
      </c>
      <c r="AV508" s="14" t="s">
        <v>80</v>
      </c>
      <c r="AW508" s="14" t="s">
        <v>33</v>
      </c>
      <c r="AX508" s="14" t="s">
        <v>71</v>
      </c>
      <c r="AY508" s="220" t="s">
        <v>180</v>
      </c>
    </row>
    <row r="509" spans="2:51" s="14" customFormat="1" ht="22.5">
      <c r="B509" s="210"/>
      <c r="C509" s="211"/>
      <c r="D509" s="193" t="s">
        <v>193</v>
      </c>
      <c r="E509" s="212" t="s">
        <v>19</v>
      </c>
      <c r="F509" s="213" t="s">
        <v>366</v>
      </c>
      <c r="G509" s="211"/>
      <c r="H509" s="214">
        <v>56.146999999999998</v>
      </c>
      <c r="I509" s="215"/>
      <c r="J509" s="211"/>
      <c r="K509" s="211"/>
      <c r="L509" s="216"/>
      <c r="M509" s="217"/>
      <c r="N509" s="218"/>
      <c r="O509" s="218"/>
      <c r="P509" s="218"/>
      <c r="Q509" s="218"/>
      <c r="R509" s="218"/>
      <c r="S509" s="218"/>
      <c r="T509" s="219"/>
      <c r="AT509" s="220" t="s">
        <v>193</v>
      </c>
      <c r="AU509" s="220" t="s">
        <v>80</v>
      </c>
      <c r="AV509" s="14" t="s">
        <v>80</v>
      </c>
      <c r="AW509" s="14" t="s">
        <v>33</v>
      </c>
      <c r="AX509" s="14" t="s">
        <v>71</v>
      </c>
      <c r="AY509" s="220" t="s">
        <v>180</v>
      </c>
    </row>
    <row r="510" spans="2:51" s="14" customFormat="1" ht="11.25">
      <c r="B510" s="210"/>
      <c r="C510" s="211"/>
      <c r="D510" s="193" t="s">
        <v>193</v>
      </c>
      <c r="E510" s="212" t="s">
        <v>19</v>
      </c>
      <c r="F510" s="213" t="s">
        <v>367</v>
      </c>
      <c r="G510" s="211"/>
      <c r="H510" s="214">
        <v>1.8</v>
      </c>
      <c r="I510" s="215"/>
      <c r="J510" s="211"/>
      <c r="K510" s="211"/>
      <c r="L510" s="216"/>
      <c r="M510" s="217"/>
      <c r="N510" s="218"/>
      <c r="O510" s="218"/>
      <c r="P510" s="218"/>
      <c r="Q510" s="218"/>
      <c r="R510" s="218"/>
      <c r="S510" s="218"/>
      <c r="T510" s="219"/>
      <c r="AT510" s="220" t="s">
        <v>193</v>
      </c>
      <c r="AU510" s="220" t="s">
        <v>80</v>
      </c>
      <c r="AV510" s="14" t="s">
        <v>80</v>
      </c>
      <c r="AW510" s="14" t="s">
        <v>33</v>
      </c>
      <c r="AX510" s="14" t="s">
        <v>71</v>
      </c>
      <c r="AY510" s="220" t="s">
        <v>180</v>
      </c>
    </row>
    <row r="511" spans="2:51" s="14" customFormat="1" ht="11.25">
      <c r="B511" s="210"/>
      <c r="C511" s="211"/>
      <c r="D511" s="193" t="s">
        <v>193</v>
      </c>
      <c r="E511" s="212" t="s">
        <v>19</v>
      </c>
      <c r="F511" s="213" t="s">
        <v>368</v>
      </c>
      <c r="G511" s="211"/>
      <c r="H511" s="214">
        <v>9.6969999999999992</v>
      </c>
      <c r="I511" s="215"/>
      <c r="J511" s="211"/>
      <c r="K511" s="211"/>
      <c r="L511" s="216"/>
      <c r="M511" s="217"/>
      <c r="N511" s="218"/>
      <c r="O511" s="218"/>
      <c r="P511" s="218"/>
      <c r="Q511" s="218"/>
      <c r="R511" s="218"/>
      <c r="S511" s="218"/>
      <c r="T511" s="219"/>
      <c r="AT511" s="220" t="s">
        <v>193</v>
      </c>
      <c r="AU511" s="220" t="s">
        <v>80</v>
      </c>
      <c r="AV511" s="14" t="s">
        <v>80</v>
      </c>
      <c r="AW511" s="14" t="s">
        <v>33</v>
      </c>
      <c r="AX511" s="14" t="s">
        <v>71</v>
      </c>
      <c r="AY511" s="220" t="s">
        <v>180</v>
      </c>
    </row>
    <row r="512" spans="2:51" s="14" customFormat="1" ht="11.25">
      <c r="B512" s="210"/>
      <c r="C512" s="211"/>
      <c r="D512" s="193" t="s">
        <v>193</v>
      </c>
      <c r="E512" s="212" t="s">
        <v>19</v>
      </c>
      <c r="F512" s="213" t="s">
        <v>369</v>
      </c>
      <c r="G512" s="211"/>
      <c r="H512" s="214">
        <v>52.47</v>
      </c>
      <c r="I512" s="215"/>
      <c r="J512" s="211"/>
      <c r="K512" s="211"/>
      <c r="L512" s="216"/>
      <c r="M512" s="217"/>
      <c r="N512" s="218"/>
      <c r="O512" s="218"/>
      <c r="P512" s="218"/>
      <c r="Q512" s="218"/>
      <c r="R512" s="218"/>
      <c r="S512" s="218"/>
      <c r="T512" s="219"/>
      <c r="AT512" s="220" t="s">
        <v>193</v>
      </c>
      <c r="AU512" s="220" t="s">
        <v>80</v>
      </c>
      <c r="AV512" s="14" t="s">
        <v>80</v>
      </c>
      <c r="AW512" s="14" t="s">
        <v>33</v>
      </c>
      <c r="AX512" s="14" t="s">
        <v>71</v>
      </c>
      <c r="AY512" s="220" t="s">
        <v>180</v>
      </c>
    </row>
    <row r="513" spans="1:65" s="14" customFormat="1" ht="33.75">
      <c r="B513" s="210"/>
      <c r="C513" s="211"/>
      <c r="D513" s="193" t="s">
        <v>193</v>
      </c>
      <c r="E513" s="212" t="s">
        <v>19</v>
      </c>
      <c r="F513" s="213" t="s">
        <v>370</v>
      </c>
      <c r="G513" s="211"/>
      <c r="H513" s="214">
        <v>65.576999999999998</v>
      </c>
      <c r="I513" s="215"/>
      <c r="J513" s="211"/>
      <c r="K513" s="211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193</v>
      </c>
      <c r="AU513" s="220" t="s">
        <v>80</v>
      </c>
      <c r="AV513" s="14" t="s">
        <v>80</v>
      </c>
      <c r="AW513" s="14" t="s">
        <v>33</v>
      </c>
      <c r="AX513" s="14" t="s">
        <v>71</v>
      </c>
      <c r="AY513" s="220" t="s">
        <v>180</v>
      </c>
    </row>
    <row r="514" spans="1:65" s="14" customFormat="1" ht="11.25">
      <c r="B514" s="210"/>
      <c r="C514" s="211"/>
      <c r="D514" s="193" t="s">
        <v>193</v>
      </c>
      <c r="E514" s="212" t="s">
        <v>19</v>
      </c>
      <c r="F514" s="213" t="s">
        <v>371</v>
      </c>
      <c r="G514" s="211"/>
      <c r="H514" s="214">
        <v>13.32</v>
      </c>
      <c r="I514" s="215"/>
      <c r="J514" s="211"/>
      <c r="K514" s="211"/>
      <c r="L514" s="216"/>
      <c r="M514" s="217"/>
      <c r="N514" s="218"/>
      <c r="O514" s="218"/>
      <c r="P514" s="218"/>
      <c r="Q514" s="218"/>
      <c r="R514" s="218"/>
      <c r="S514" s="218"/>
      <c r="T514" s="219"/>
      <c r="AT514" s="220" t="s">
        <v>193</v>
      </c>
      <c r="AU514" s="220" t="s">
        <v>80</v>
      </c>
      <c r="AV514" s="14" t="s">
        <v>80</v>
      </c>
      <c r="AW514" s="14" t="s">
        <v>33</v>
      </c>
      <c r="AX514" s="14" t="s">
        <v>71</v>
      </c>
      <c r="AY514" s="220" t="s">
        <v>180</v>
      </c>
    </row>
    <row r="515" spans="1:65" s="14" customFormat="1" ht="11.25">
      <c r="B515" s="210"/>
      <c r="C515" s="211"/>
      <c r="D515" s="193" t="s">
        <v>193</v>
      </c>
      <c r="E515" s="212" t="s">
        <v>19</v>
      </c>
      <c r="F515" s="213" t="s">
        <v>372</v>
      </c>
      <c r="G515" s="211"/>
      <c r="H515" s="214">
        <v>18.5</v>
      </c>
      <c r="I515" s="215"/>
      <c r="J515" s="211"/>
      <c r="K515" s="211"/>
      <c r="L515" s="216"/>
      <c r="M515" s="217"/>
      <c r="N515" s="218"/>
      <c r="O515" s="218"/>
      <c r="P515" s="218"/>
      <c r="Q515" s="218"/>
      <c r="R515" s="218"/>
      <c r="S515" s="218"/>
      <c r="T515" s="219"/>
      <c r="AT515" s="220" t="s">
        <v>193</v>
      </c>
      <c r="AU515" s="220" t="s">
        <v>80</v>
      </c>
      <c r="AV515" s="14" t="s">
        <v>80</v>
      </c>
      <c r="AW515" s="14" t="s">
        <v>33</v>
      </c>
      <c r="AX515" s="14" t="s">
        <v>71</v>
      </c>
      <c r="AY515" s="220" t="s">
        <v>180</v>
      </c>
    </row>
    <row r="516" spans="1:65" s="14" customFormat="1" ht="11.25">
      <c r="B516" s="210"/>
      <c r="C516" s="211"/>
      <c r="D516" s="193" t="s">
        <v>193</v>
      </c>
      <c r="E516" s="212" t="s">
        <v>19</v>
      </c>
      <c r="F516" s="213" t="s">
        <v>373</v>
      </c>
      <c r="G516" s="211"/>
      <c r="H516" s="214">
        <v>52.436999999999998</v>
      </c>
      <c r="I516" s="215"/>
      <c r="J516" s="211"/>
      <c r="K516" s="211"/>
      <c r="L516" s="216"/>
      <c r="M516" s="217"/>
      <c r="N516" s="218"/>
      <c r="O516" s="218"/>
      <c r="P516" s="218"/>
      <c r="Q516" s="218"/>
      <c r="R516" s="218"/>
      <c r="S516" s="218"/>
      <c r="T516" s="219"/>
      <c r="AT516" s="220" t="s">
        <v>193</v>
      </c>
      <c r="AU516" s="220" t="s">
        <v>80</v>
      </c>
      <c r="AV516" s="14" t="s">
        <v>80</v>
      </c>
      <c r="AW516" s="14" t="s">
        <v>33</v>
      </c>
      <c r="AX516" s="14" t="s">
        <v>71</v>
      </c>
      <c r="AY516" s="220" t="s">
        <v>180</v>
      </c>
    </row>
    <row r="517" spans="1:65" s="15" customFormat="1" ht="11.25">
      <c r="B517" s="221"/>
      <c r="C517" s="222"/>
      <c r="D517" s="193" t="s">
        <v>193</v>
      </c>
      <c r="E517" s="223" t="s">
        <v>19</v>
      </c>
      <c r="F517" s="224" t="s">
        <v>238</v>
      </c>
      <c r="G517" s="222"/>
      <c r="H517" s="225">
        <v>325.71199999999999</v>
      </c>
      <c r="I517" s="226"/>
      <c r="J517" s="222"/>
      <c r="K517" s="222"/>
      <c r="L517" s="227"/>
      <c r="M517" s="228"/>
      <c r="N517" s="229"/>
      <c r="O517" s="229"/>
      <c r="P517" s="229"/>
      <c r="Q517" s="229"/>
      <c r="R517" s="229"/>
      <c r="S517" s="229"/>
      <c r="T517" s="230"/>
      <c r="AT517" s="231" t="s">
        <v>193</v>
      </c>
      <c r="AU517" s="231" t="s">
        <v>80</v>
      </c>
      <c r="AV517" s="15" t="s">
        <v>187</v>
      </c>
      <c r="AW517" s="15" t="s">
        <v>33</v>
      </c>
      <c r="AX517" s="15" t="s">
        <v>78</v>
      </c>
      <c r="AY517" s="231" t="s">
        <v>180</v>
      </c>
    </row>
    <row r="518" spans="1:65" s="2" customFormat="1" ht="24.2" customHeight="1">
      <c r="A518" s="36"/>
      <c r="B518" s="37"/>
      <c r="C518" s="180" t="s">
        <v>606</v>
      </c>
      <c r="D518" s="180" t="s">
        <v>182</v>
      </c>
      <c r="E518" s="181" t="s">
        <v>607</v>
      </c>
      <c r="F518" s="182" t="s">
        <v>608</v>
      </c>
      <c r="G518" s="183" t="s">
        <v>230</v>
      </c>
      <c r="H518" s="184">
        <v>56.136000000000003</v>
      </c>
      <c r="I518" s="185"/>
      <c r="J518" s="186">
        <f>ROUND(I518*H518,2)</f>
        <v>0</v>
      </c>
      <c r="K518" s="182" t="s">
        <v>186</v>
      </c>
      <c r="L518" s="41"/>
      <c r="M518" s="187" t="s">
        <v>19</v>
      </c>
      <c r="N518" s="188" t="s">
        <v>42</v>
      </c>
      <c r="O518" s="66"/>
      <c r="P518" s="189">
        <f>O518*H518</f>
        <v>0</v>
      </c>
      <c r="Q518" s="189">
        <v>0</v>
      </c>
      <c r="R518" s="189">
        <f>Q518*H518</f>
        <v>0</v>
      </c>
      <c r="S518" s="189">
        <v>6.8000000000000005E-2</v>
      </c>
      <c r="T518" s="190">
        <f>S518*H518</f>
        <v>3.8172480000000006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91" t="s">
        <v>187</v>
      </c>
      <c r="AT518" s="191" t="s">
        <v>182</v>
      </c>
      <c r="AU518" s="191" t="s">
        <v>80</v>
      </c>
      <c r="AY518" s="19" t="s">
        <v>180</v>
      </c>
      <c r="BE518" s="192">
        <f>IF(N518="základní",J518,0)</f>
        <v>0</v>
      </c>
      <c r="BF518" s="192">
        <f>IF(N518="snížená",J518,0)</f>
        <v>0</v>
      </c>
      <c r="BG518" s="192">
        <f>IF(N518="zákl. přenesená",J518,0)</f>
        <v>0</v>
      </c>
      <c r="BH518" s="192">
        <f>IF(N518="sníž. přenesená",J518,0)</f>
        <v>0</v>
      </c>
      <c r="BI518" s="192">
        <f>IF(N518="nulová",J518,0)</f>
        <v>0</v>
      </c>
      <c r="BJ518" s="19" t="s">
        <v>78</v>
      </c>
      <c r="BK518" s="192">
        <f>ROUND(I518*H518,2)</f>
        <v>0</v>
      </c>
      <c r="BL518" s="19" t="s">
        <v>187</v>
      </c>
      <c r="BM518" s="191" t="s">
        <v>609</v>
      </c>
    </row>
    <row r="519" spans="1:65" s="2" customFormat="1" ht="29.25">
      <c r="A519" s="36"/>
      <c r="B519" s="37"/>
      <c r="C519" s="38"/>
      <c r="D519" s="193" t="s">
        <v>189</v>
      </c>
      <c r="E519" s="38"/>
      <c r="F519" s="194" t="s">
        <v>610</v>
      </c>
      <c r="G519" s="38"/>
      <c r="H519" s="38"/>
      <c r="I519" s="195"/>
      <c r="J519" s="38"/>
      <c r="K519" s="38"/>
      <c r="L519" s="41"/>
      <c r="M519" s="196"/>
      <c r="N519" s="197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189</v>
      </c>
      <c r="AU519" s="19" t="s">
        <v>80</v>
      </c>
    </row>
    <row r="520" spans="1:65" s="2" customFormat="1" ht="11.25">
      <c r="A520" s="36"/>
      <c r="B520" s="37"/>
      <c r="C520" s="38"/>
      <c r="D520" s="198" t="s">
        <v>191</v>
      </c>
      <c r="E520" s="38"/>
      <c r="F520" s="199" t="s">
        <v>611</v>
      </c>
      <c r="G520" s="38"/>
      <c r="H520" s="38"/>
      <c r="I520" s="195"/>
      <c r="J520" s="38"/>
      <c r="K520" s="38"/>
      <c r="L520" s="41"/>
      <c r="M520" s="196"/>
      <c r="N520" s="19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191</v>
      </c>
      <c r="AU520" s="19" t="s">
        <v>80</v>
      </c>
    </row>
    <row r="521" spans="1:65" s="13" customFormat="1" ht="11.25">
      <c r="B521" s="200"/>
      <c r="C521" s="201"/>
      <c r="D521" s="193" t="s">
        <v>193</v>
      </c>
      <c r="E521" s="202" t="s">
        <v>19</v>
      </c>
      <c r="F521" s="203" t="s">
        <v>194</v>
      </c>
      <c r="G521" s="201"/>
      <c r="H521" s="202" t="s">
        <v>19</v>
      </c>
      <c r="I521" s="204"/>
      <c r="J521" s="201"/>
      <c r="K521" s="201"/>
      <c r="L521" s="205"/>
      <c r="M521" s="206"/>
      <c r="N521" s="207"/>
      <c r="O521" s="207"/>
      <c r="P521" s="207"/>
      <c r="Q521" s="207"/>
      <c r="R521" s="207"/>
      <c r="S521" s="207"/>
      <c r="T521" s="208"/>
      <c r="AT521" s="209" t="s">
        <v>193</v>
      </c>
      <c r="AU521" s="209" t="s">
        <v>80</v>
      </c>
      <c r="AV521" s="13" t="s">
        <v>78</v>
      </c>
      <c r="AW521" s="13" t="s">
        <v>33</v>
      </c>
      <c r="AX521" s="13" t="s">
        <v>71</v>
      </c>
      <c r="AY521" s="209" t="s">
        <v>180</v>
      </c>
    </row>
    <row r="522" spans="1:65" s="13" customFormat="1" ht="11.25">
      <c r="B522" s="200"/>
      <c r="C522" s="201"/>
      <c r="D522" s="193" t="s">
        <v>193</v>
      </c>
      <c r="E522" s="202" t="s">
        <v>19</v>
      </c>
      <c r="F522" s="203" t="s">
        <v>612</v>
      </c>
      <c r="G522" s="201"/>
      <c r="H522" s="202" t="s">
        <v>19</v>
      </c>
      <c r="I522" s="204"/>
      <c r="J522" s="201"/>
      <c r="K522" s="201"/>
      <c r="L522" s="205"/>
      <c r="M522" s="206"/>
      <c r="N522" s="207"/>
      <c r="O522" s="207"/>
      <c r="P522" s="207"/>
      <c r="Q522" s="207"/>
      <c r="R522" s="207"/>
      <c r="S522" s="207"/>
      <c r="T522" s="208"/>
      <c r="AT522" s="209" t="s">
        <v>193</v>
      </c>
      <c r="AU522" s="209" t="s">
        <v>80</v>
      </c>
      <c r="AV522" s="13" t="s">
        <v>78</v>
      </c>
      <c r="AW522" s="13" t="s">
        <v>33</v>
      </c>
      <c r="AX522" s="13" t="s">
        <v>71</v>
      </c>
      <c r="AY522" s="209" t="s">
        <v>180</v>
      </c>
    </row>
    <row r="523" spans="1:65" s="14" customFormat="1" ht="11.25">
      <c r="B523" s="210"/>
      <c r="C523" s="211"/>
      <c r="D523" s="193" t="s">
        <v>193</v>
      </c>
      <c r="E523" s="212" t="s">
        <v>19</v>
      </c>
      <c r="F523" s="213" t="s">
        <v>613</v>
      </c>
      <c r="G523" s="211"/>
      <c r="H523" s="214">
        <v>4.95</v>
      </c>
      <c r="I523" s="215"/>
      <c r="J523" s="211"/>
      <c r="K523" s="211"/>
      <c r="L523" s="216"/>
      <c r="M523" s="217"/>
      <c r="N523" s="218"/>
      <c r="O523" s="218"/>
      <c r="P523" s="218"/>
      <c r="Q523" s="218"/>
      <c r="R523" s="218"/>
      <c r="S523" s="218"/>
      <c r="T523" s="219"/>
      <c r="AT523" s="220" t="s">
        <v>193</v>
      </c>
      <c r="AU523" s="220" t="s">
        <v>80</v>
      </c>
      <c r="AV523" s="14" t="s">
        <v>80</v>
      </c>
      <c r="AW523" s="14" t="s">
        <v>33</v>
      </c>
      <c r="AX523" s="14" t="s">
        <v>71</v>
      </c>
      <c r="AY523" s="220" t="s">
        <v>180</v>
      </c>
    </row>
    <row r="524" spans="1:65" s="14" customFormat="1" ht="11.25">
      <c r="B524" s="210"/>
      <c r="C524" s="211"/>
      <c r="D524" s="193" t="s">
        <v>193</v>
      </c>
      <c r="E524" s="212" t="s">
        <v>19</v>
      </c>
      <c r="F524" s="213" t="s">
        <v>614</v>
      </c>
      <c r="G524" s="211"/>
      <c r="H524" s="214">
        <v>5.28</v>
      </c>
      <c r="I524" s="215"/>
      <c r="J524" s="211"/>
      <c r="K524" s="211"/>
      <c r="L524" s="216"/>
      <c r="M524" s="217"/>
      <c r="N524" s="218"/>
      <c r="O524" s="218"/>
      <c r="P524" s="218"/>
      <c r="Q524" s="218"/>
      <c r="R524" s="218"/>
      <c r="S524" s="218"/>
      <c r="T524" s="219"/>
      <c r="AT524" s="220" t="s">
        <v>193</v>
      </c>
      <c r="AU524" s="220" t="s">
        <v>80</v>
      </c>
      <c r="AV524" s="14" t="s">
        <v>80</v>
      </c>
      <c r="AW524" s="14" t="s">
        <v>33</v>
      </c>
      <c r="AX524" s="14" t="s">
        <v>71</v>
      </c>
      <c r="AY524" s="220" t="s">
        <v>180</v>
      </c>
    </row>
    <row r="525" spans="1:65" s="14" customFormat="1" ht="11.25">
      <c r="B525" s="210"/>
      <c r="C525" s="211"/>
      <c r="D525" s="193" t="s">
        <v>193</v>
      </c>
      <c r="E525" s="212" t="s">
        <v>19</v>
      </c>
      <c r="F525" s="213" t="s">
        <v>615</v>
      </c>
      <c r="G525" s="211"/>
      <c r="H525" s="214">
        <v>11.455</v>
      </c>
      <c r="I525" s="215"/>
      <c r="J525" s="211"/>
      <c r="K525" s="211"/>
      <c r="L525" s="216"/>
      <c r="M525" s="217"/>
      <c r="N525" s="218"/>
      <c r="O525" s="218"/>
      <c r="P525" s="218"/>
      <c r="Q525" s="218"/>
      <c r="R525" s="218"/>
      <c r="S525" s="218"/>
      <c r="T525" s="219"/>
      <c r="AT525" s="220" t="s">
        <v>193</v>
      </c>
      <c r="AU525" s="220" t="s">
        <v>80</v>
      </c>
      <c r="AV525" s="14" t="s">
        <v>80</v>
      </c>
      <c r="AW525" s="14" t="s">
        <v>33</v>
      </c>
      <c r="AX525" s="14" t="s">
        <v>71</v>
      </c>
      <c r="AY525" s="220" t="s">
        <v>180</v>
      </c>
    </row>
    <row r="526" spans="1:65" s="14" customFormat="1" ht="11.25">
      <c r="B526" s="210"/>
      <c r="C526" s="211"/>
      <c r="D526" s="193" t="s">
        <v>193</v>
      </c>
      <c r="E526" s="212" t="s">
        <v>19</v>
      </c>
      <c r="F526" s="213" t="s">
        <v>616</v>
      </c>
      <c r="G526" s="211"/>
      <c r="H526" s="214">
        <v>12.914999999999999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193</v>
      </c>
      <c r="AU526" s="220" t="s">
        <v>80</v>
      </c>
      <c r="AV526" s="14" t="s">
        <v>80</v>
      </c>
      <c r="AW526" s="14" t="s">
        <v>33</v>
      </c>
      <c r="AX526" s="14" t="s">
        <v>71</v>
      </c>
      <c r="AY526" s="220" t="s">
        <v>180</v>
      </c>
    </row>
    <row r="527" spans="1:65" s="14" customFormat="1" ht="11.25">
      <c r="B527" s="210"/>
      <c r="C527" s="211"/>
      <c r="D527" s="193" t="s">
        <v>193</v>
      </c>
      <c r="E527" s="212" t="s">
        <v>19</v>
      </c>
      <c r="F527" s="213" t="s">
        <v>617</v>
      </c>
      <c r="G527" s="211"/>
      <c r="H527" s="214">
        <v>7.2779999999999996</v>
      </c>
      <c r="I527" s="215"/>
      <c r="J527" s="211"/>
      <c r="K527" s="211"/>
      <c r="L527" s="216"/>
      <c r="M527" s="217"/>
      <c r="N527" s="218"/>
      <c r="O527" s="218"/>
      <c r="P527" s="218"/>
      <c r="Q527" s="218"/>
      <c r="R527" s="218"/>
      <c r="S527" s="218"/>
      <c r="T527" s="219"/>
      <c r="AT527" s="220" t="s">
        <v>193</v>
      </c>
      <c r="AU527" s="220" t="s">
        <v>80</v>
      </c>
      <c r="AV527" s="14" t="s">
        <v>80</v>
      </c>
      <c r="AW527" s="14" t="s">
        <v>33</v>
      </c>
      <c r="AX527" s="14" t="s">
        <v>71</v>
      </c>
      <c r="AY527" s="220" t="s">
        <v>180</v>
      </c>
    </row>
    <row r="528" spans="1:65" s="14" customFormat="1" ht="11.25">
      <c r="B528" s="210"/>
      <c r="C528" s="211"/>
      <c r="D528" s="193" t="s">
        <v>193</v>
      </c>
      <c r="E528" s="212" t="s">
        <v>19</v>
      </c>
      <c r="F528" s="213" t="s">
        <v>618</v>
      </c>
      <c r="G528" s="211"/>
      <c r="H528" s="214">
        <v>11.72</v>
      </c>
      <c r="I528" s="215"/>
      <c r="J528" s="211"/>
      <c r="K528" s="211"/>
      <c r="L528" s="216"/>
      <c r="M528" s="217"/>
      <c r="N528" s="218"/>
      <c r="O528" s="218"/>
      <c r="P528" s="218"/>
      <c r="Q528" s="218"/>
      <c r="R528" s="218"/>
      <c r="S528" s="218"/>
      <c r="T528" s="219"/>
      <c r="AT528" s="220" t="s">
        <v>193</v>
      </c>
      <c r="AU528" s="220" t="s">
        <v>80</v>
      </c>
      <c r="AV528" s="14" t="s">
        <v>80</v>
      </c>
      <c r="AW528" s="14" t="s">
        <v>33</v>
      </c>
      <c r="AX528" s="14" t="s">
        <v>71</v>
      </c>
      <c r="AY528" s="220" t="s">
        <v>180</v>
      </c>
    </row>
    <row r="529" spans="1:65" s="14" customFormat="1" ht="11.25">
      <c r="B529" s="210"/>
      <c r="C529" s="211"/>
      <c r="D529" s="193" t="s">
        <v>193</v>
      </c>
      <c r="E529" s="212" t="s">
        <v>19</v>
      </c>
      <c r="F529" s="213" t="s">
        <v>619</v>
      </c>
      <c r="G529" s="211"/>
      <c r="H529" s="214">
        <v>2.5379999999999998</v>
      </c>
      <c r="I529" s="215"/>
      <c r="J529" s="211"/>
      <c r="K529" s="211"/>
      <c r="L529" s="216"/>
      <c r="M529" s="217"/>
      <c r="N529" s="218"/>
      <c r="O529" s="218"/>
      <c r="P529" s="218"/>
      <c r="Q529" s="218"/>
      <c r="R529" s="218"/>
      <c r="S529" s="218"/>
      <c r="T529" s="219"/>
      <c r="AT529" s="220" t="s">
        <v>193</v>
      </c>
      <c r="AU529" s="220" t="s">
        <v>80</v>
      </c>
      <c r="AV529" s="14" t="s">
        <v>80</v>
      </c>
      <c r="AW529" s="14" t="s">
        <v>33</v>
      </c>
      <c r="AX529" s="14" t="s">
        <v>71</v>
      </c>
      <c r="AY529" s="220" t="s">
        <v>180</v>
      </c>
    </row>
    <row r="530" spans="1:65" s="15" customFormat="1" ht="11.25">
      <c r="B530" s="221"/>
      <c r="C530" s="222"/>
      <c r="D530" s="193" t="s">
        <v>193</v>
      </c>
      <c r="E530" s="223" t="s">
        <v>19</v>
      </c>
      <c r="F530" s="224" t="s">
        <v>238</v>
      </c>
      <c r="G530" s="222"/>
      <c r="H530" s="225">
        <v>56.136000000000003</v>
      </c>
      <c r="I530" s="226"/>
      <c r="J530" s="222"/>
      <c r="K530" s="222"/>
      <c r="L530" s="227"/>
      <c r="M530" s="228"/>
      <c r="N530" s="229"/>
      <c r="O530" s="229"/>
      <c r="P530" s="229"/>
      <c r="Q530" s="229"/>
      <c r="R530" s="229"/>
      <c r="S530" s="229"/>
      <c r="T530" s="230"/>
      <c r="AT530" s="231" t="s">
        <v>193</v>
      </c>
      <c r="AU530" s="231" t="s">
        <v>80</v>
      </c>
      <c r="AV530" s="15" t="s">
        <v>187</v>
      </c>
      <c r="AW530" s="15" t="s">
        <v>33</v>
      </c>
      <c r="AX530" s="15" t="s">
        <v>78</v>
      </c>
      <c r="AY530" s="231" t="s">
        <v>180</v>
      </c>
    </row>
    <row r="531" spans="1:65" s="2" customFormat="1" ht="24.2" customHeight="1">
      <c r="A531" s="36"/>
      <c r="B531" s="37"/>
      <c r="C531" s="180" t="s">
        <v>620</v>
      </c>
      <c r="D531" s="180" t="s">
        <v>182</v>
      </c>
      <c r="E531" s="181" t="s">
        <v>621</v>
      </c>
      <c r="F531" s="182" t="s">
        <v>622</v>
      </c>
      <c r="G531" s="183" t="s">
        <v>249</v>
      </c>
      <c r="H531" s="184">
        <v>4.5</v>
      </c>
      <c r="I531" s="185"/>
      <c r="J531" s="186">
        <f>ROUND(I531*H531,2)</f>
        <v>0</v>
      </c>
      <c r="K531" s="182" t="s">
        <v>186</v>
      </c>
      <c r="L531" s="41"/>
      <c r="M531" s="187" t="s">
        <v>19</v>
      </c>
      <c r="N531" s="188" t="s">
        <v>42</v>
      </c>
      <c r="O531" s="66"/>
      <c r="P531" s="189">
        <f>O531*H531</f>
        <v>0</v>
      </c>
      <c r="Q531" s="189">
        <v>0</v>
      </c>
      <c r="R531" s="189">
        <f>Q531*H531</f>
        <v>0</v>
      </c>
      <c r="S531" s="189">
        <v>2.1999999999999999E-2</v>
      </c>
      <c r="T531" s="190">
        <f>S531*H531</f>
        <v>9.8999999999999991E-2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91" t="s">
        <v>187</v>
      </c>
      <c r="AT531" s="191" t="s">
        <v>182</v>
      </c>
      <c r="AU531" s="191" t="s">
        <v>80</v>
      </c>
      <c r="AY531" s="19" t="s">
        <v>180</v>
      </c>
      <c r="BE531" s="192">
        <f>IF(N531="základní",J531,0)</f>
        <v>0</v>
      </c>
      <c r="BF531" s="192">
        <f>IF(N531="snížená",J531,0)</f>
        <v>0</v>
      </c>
      <c r="BG531" s="192">
        <f>IF(N531="zákl. přenesená",J531,0)</f>
        <v>0</v>
      </c>
      <c r="BH531" s="192">
        <f>IF(N531="sníž. přenesená",J531,0)</f>
        <v>0</v>
      </c>
      <c r="BI531" s="192">
        <f>IF(N531="nulová",J531,0)</f>
        <v>0</v>
      </c>
      <c r="BJ531" s="19" t="s">
        <v>78</v>
      </c>
      <c r="BK531" s="192">
        <f>ROUND(I531*H531,2)</f>
        <v>0</v>
      </c>
      <c r="BL531" s="19" t="s">
        <v>187</v>
      </c>
      <c r="BM531" s="191" t="s">
        <v>623</v>
      </c>
    </row>
    <row r="532" spans="1:65" s="2" customFormat="1" ht="19.5">
      <c r="A532" s="36"/>
      <c r="B532" s="37"/>
      <c r="C532" s="38"/>
      <c r="D532" s="193" t="s">
        <v>189</v>
      </c>
      <c r="E532" s="38"/>
      <c r="F532" s="194" t="s">
        <v>624</v>
      </c>
      <c r="G532" s="38"/>
      <c r="H532" s="38"/>
      <c r="I532" s="195"/>
      <c r="J532" s="38"/>
      <c r="K532" s="38"/>
      <c r="L532" s="41"/>
      <c r="M532" s="196"/>
      <c r="N532" s="197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189</v>
      </c>
      <c r="AU532" s="19" t="s">
        <v>80</v>
      </c>
    </row>
    <row r="533" spans="1:65" s="2" customFormat="1" ht="11.25">
      <c r="A533" s="36"/>
      <c r="B533" s="37"/>
      <c r="C533" s="38"/>
      <c r="D533" s="198" t="s">
        <v>191</v>
      </c>
      <c r="E533" s="38"/>
      <c r="F533" s="199" t="s">
        <v>625</v>
      </c>
      <c r="G533" s="38"/>
      <c r="H533" s="38"/>
      <c r="I533" s="195"/>
      <c r="J533" s="38"/>
      <c r="K533" s="38"/>
      <c r="L533" s="41"/>
      <c r="M533" s="196"/>
      <c r="N533" s="197"/>
      <c r="O533" s="66"/>
      <c r="P533" s="66"/>
      <c r="Q533" s="66"/>
      <c r="R533" s="66"/>
      <c r="S533" s="66"/>
      <c r="T533" s="67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T533" s="19" t="s">
        <v>191</v>
      </c>
      <c r="AU533" s="19" t="s">
        <v>80</v>
      </c>
    </row>
    <row r="534" spans="1:65" s="13" customFormat="1" ht="11.25">
      <c r="B534" s="200"/>
      <c r="C534" s="201"/>
      <c r="D534" s="193" t="s">
        <v>193</v>
      </c>
      <c r="E534" s="202" t="s">
        <v>19</v>
      </c>
      <c r="F534" s="203" t="s">
        <v>224</v>
      </c>
      <c r="G534" s="201"/>
      <c r="H534" s="202" t="s">
        <v>19</v>
      </c>
      <c r="I534" s="204"/>
      <c r="J534" s="201"/>
      <c r="K534" s="201"/>
      <c r="L534" s="205"/>
      <c r="M534" s="206"/>
      <c r="N534" s="207"/>
      <c r="O534" s="207"/>
      <c r="P534" s="207"/>
      <c r="Q534" s="207"/>
      <c r="R534" s="207"/>
      <c r="S534" s="207"/>
      <c r="T534" s="208"/>
      <c r="AT534" s="209" t="s">
        <v>193</v>
      </c>
      <c r="AU534" s="209" t="s">
        <v>80</v>
      </c>
      <c r="AV534" s="13" t="s">
        <v>78</v>
      </c>
      <c r="AW534" s="13" t="s">
        <v>33</v>
      </c>
      <c r="AX534" s="13" t="s">
        <v>71</v>
      </c>
      <c r="AY534" s="209" t="s">
        <v>180</v>
      </c>
    </row>
    <row r="535" spans="1:65" s="14" customFormat="1" ht="11.25">
      <c r="B535" s="210"/>
      <c r="C535" s="211"/>
      <c r="D535" s="193" t="s">
        <v>193</v>
      </c>
      <c r="E535" s="212" t="s">
        <v>19</v>
      </c>
      <c r="F535" s="213" t="s">
        <v>626</v>
      </c>
      <c r="G535" s="211"/>
      <c r="H535" s="214">
        <v>4.5</v>
      </c>
      <c r="I535" s="215"/>
      <c r="J535" s="211"/>
      <c r="K535" s="211"/>
      <c r="L535" s="216"/>
      <c r="M535" s="217"/>
      <c r="N535" s="218"/>
      <c r="O535" s="218"/>
      <c r="P535" s="218"/>
      <c r="Q535" s="218"/>
      <c r="R535" s="218"/>
      <c r="S535" s="218"/>
      <c r="T535" s="219"/>
      <c r="AT535" s="220" t="s">
        <v>193</v>
      </c>
      <c r="AU535" s="220" t="s">
        <v>80</v>
      </c>
      <c r="AV535" s="14" t="s">
        <v>80</v>
      </c>
      <c r="AW535" s="14" t="s">
        <v>33</v>
      </c>
      <c r="AX535" s="14" t="s">
        <v>78</v>
      </c>
      <c r="AY535" s="220" t="s">
        <v>180</v>
      </c>
    </row>
    <row r="536" spans="1:65" s="2" customFormat="1" ht="24.2" customHeight="1">
      <c r="A536" s="36"/>
      <c r="B536" s="37"/>
      <c r="C536" s="180" t="s">
        <v>627</v>
      </c>
      <c r="D536" s="180" t="s">
        <v>182</v>
      </c>
      <c r="E536" s="181" t="s">
        <v>628</v>
      </c>
      <c r="F536" s="182" t="s">
        <v>629</v>
      </c>
      <c r="G536" s="183" t="s">
        <v>249</v>
      </c>
      <c r="H536" s="184">
        <v>9</v>
      </c>
      <c r="I536" s="185"/>
      <c r="J536" s="186">
        <f>ROUND(I536*H536,2)</f>
        <v>0</v>
      </c>
      <c r="K536" s="182" t="s">
        <v>186</v>
      </c>
      <c r="L536" s="41"/>
      <c r="M536" s="187" t="s">
        <v>19</v>
      </c>
      <c r="N536" s="188" t="s">
        <v>42</v>
      </c>
      <c r="O536" s="66"/>
      <c r="P536" s="189">
        <f>O536*H536</f>
        <v>0</v>
      </c>
      <c r="Q536" s="189">
        <v>0</v>
      </c>
      <c r="R536" s="189">
        <f>Q536*H536</f>
        <v>0</v>
      </c>
      <c r="S536" s="189">
        <v>0</v>
      </c>
      <c r="T536" s="190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91" t="s">
        <v>187</v>
      </c>
      <c r="AT536" s="191" t="s">
        <v>182</v>
      </c>
      <c r="AU536" s="191" t="s">
        <v>80</v>
      </c>
      <c r="AY536" s="19" t="s">
        <v>180</v>
      </c>
      <c r="BE536" s="192">
        <f>IF(N536="základní",J536,0)</f>
        <v>0</v>
      </c>
      <c r="BF536" s="192">
        <f>IF(N536="snížená",J536,0)</f>
        <v>0</v>
      </c>
      <c r="BG536" s="192">
        <f>IF(N536="zákl. přenesená",J536,0)</f>
        <v>0</v>
      </c>
      <c r="BH536" s="192">
        <f>IF(N536="sníž. přenesená",J536,0)</f>
        <v>0</v>
      </c>
      <c r="BI536" s="192">
        <f>IF(N536="nulová",J536,0)</f>
        <v>0</v>
      </c>
      <c r="BJ536" s="19" t="s">
        <v>78</v>
      </c>
      <c r="BK536" s="192">
        <f>ROUND(I536*H536,2)</f>
        <v>0</v>
      </c>
      <c r="BL536" s="19" t="s">
        <v>187</v>
      </c>
      <c r="BM536" s="191" t="s">
        <v>630</v>
      </c>
    </row>
    <row r="537" spans="1:65" s="2" customFormat="1" ht="19.5">
      <c r="A537" s="36"/>
      <c r="B537" s="37"/>
      <c r="C537" s="38"/>
      <c r="D537" s="193" t="s">
        <v>189</v>
      </c>
      <c r="E537" s="38"/>
      <c r="F537" s="194" t="s">
        <v>631</v>
      </c>
      <c r="G537" s="38"/>
      <c r="H537" s="38"/>
      <c r="I537" s="195"/>
      <c r="J537" s="38"/>
      <c r="K537" s="38"/>
      <c r="L537" s="41"/>
      <c r="M537" s="196"/>
      <c r="N537" s="197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189</v>
      </c>
      <c r="AU537" s="19" t="s">
        <v>80</v>
      </c>
    </row>
    <row r="538" spans="1:65" s="2" customFormat="1" ht="11.25">
      <c r="A538" s="36"/>
      <c r="B538" s="37"/>
      <c r="C538" s="38"/>
      <c r="D538" s="198" t="s">
        <v>191</v>
      </c>
      <c r="E538" s="38"/>
      <c r="F538" s="199" t="s">
        <v>632</v>
      </c>
      <c r="G538" s="38"/>
      <c r="H538" s="38"/>
      <c r="I538" s="195"/>
      <c r="J538" s="38"/>
      <c r="K538" s="38"/>
      <c r="L538" s="41"/>
      <c r="M538" s="196"/>
      <c r="N538" s="197"/>
      <c r="O538" s="66"/>
      <c r="P538" s="66"/>
      <c r="Q538" s="66"/>
      <c r="R538" s="66"/>
      <c r="S538" s="66"/>
      <c r="T538" s="67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T538" s="19" t="s">
        <v>191</v>
      </c>
      <c r="AU538" s="19" t="s">
        <v>80</v>
      </c>
    </row>
    <row r="539" spans="1:65" s="13" customFormat="1" ht="11.25">
      <c r="B539" s="200"/>
      <c r="C539" s="201"/>
      <c r="D539" s="193" t="s">
        <v>193</v>
      </c>
      <c r="E539" s="202" t="s">
        <v>19</v>
      </c>
      <c r="F539" s="203" t="s">
        <v>224</v>
      </c>
      <c r="G539" s="201"/>
      <c r="H539" s="202" t="s">
        <v>19</v>
      </c>
      <c r="I539" s="204"/>
      <c r="J539" s="201"/>
      <c r="K539" s="201"/>
      <c r="L539" s="205"/>
      <c r="M539" s="206"/>
      <c r="N539" s="207"/>
      <c r="O539" s="207"/>
      <c r="P539" s="207"/>
      <c r="Q539" s="207"/>
      <c r="R539" s="207"/>
      <c r="S539" s="207"/>
      <c r="T539" s="208"/>
      <c r="AT539" s="209" t="s">
        <v>193</v>
      </c>
      <c r="AU539" s="209" t="s">
        <v>80</v>
      </c>
      <c r="AV539" s="13" t="s">
        <v>78</v>
      </c>
      <c r="AW539" s="13" t="s">
        <v>33</v>
      </c>
      <c r="AX539" s="13" t="s">
        <v>71</v>
      </c>
      <c r="AY539" s="209" t="s">
        <v>180</v>
      </c>
    </row>
    <row r="540" spans="1:65" s="14" customFormat="1" ht="11.25">
      <c r="B540" s="210"/>
      <c r="C540" s="211"/>
      <c r="D540" s="193" t="s">
        <v>193</v>
      </c>
      <c r="E540" s="212" t="s">
        <v>19</v>
      </c>
      <c r="F540" s="213" t="s">
        <v>633</v>
      </c>
      <c r="G540" s="211"/>
      <c r="H540" s="214">
        <v>9</v>
      </c>
      <c r="I540" s="215"/>
      <c r="J540" s="211"/>
      <c r="K540" s="211"/>
      <c r="L540" s="216"/>
      <c r="M540" s="217"/>
      <c r="N540" s="218"/>
      <c r="O540" s="218"/>
      <c r="P540" s="218"/>
      <c r="Q540" s="218"/>
      <c r="R540" s="218"/>
      <c r="S540" s="218"/>
      <c r="T540" s="219"/>
      <c r="AT540" s="220" t="s">
        <v>193</v>
      </c>
      <c r="AU540" s="220" t="s">
        <v>80</v>
      </c>
      <c r="AV540" s="14" t="s">
        <v>80</v>
      </c>
      <c r="AW540" s="14" t="s">
        <v>33</v>
      </c>
      <c r="AX540" s="14" t="s">
        <v>78</v>
      </c>
      <c r="AY540" s="220" t="s">
        <v>180</v>
      </c>
    </row>
    <row r="541" spans="1:65" s="12" customFormat="1" ht="22.9" customHeight="1">
      <c r="B541" s="164"/>
      <c r="C541" s="165"/>
      <c r="D541" s="166" t="s">
        <v>70</v>
      </c>
      <c r="E541" s="178" t="s">
        <v>634</v>
      </c>
      <c r="F541" s="178" t="s">
        <v>635</v>
      </c>
      <c r="G541" s="165"/>
      <c r="H541" s="165"/>
      <c r="I541" s="168"/>
      <c r="J541" s="179">
        <f>BK541</f>
        <v>0</v>
      </c>
      <c r="K541" s="165"/>
      <c r="L541" s="170"/>
      <c r="M541" s="171"/>
      <c r="N541" s="172"/>
      <c r="O541" s="172"/>
      <c r="P541" s="173">
        <f>SUM(P542:P599)</f>
        <v>0</v>
      </c>
      <c r="Q541" s="172"/>
      <c r="R541" s="173">
        <f>SUM(R542:R599)</f>
        <v>0</v>
      </c>
      <c r="S541" s="172"/>
      <c r="T541" s="174">
        <f>SUM(T542:T599)</f>
        <v>25.531217999999999</v>
      </c>
      <c r="AR541" s="175" t="s">
        <v>78</v>
      </c>
      <c r="AT541" s="176" t="s">
        <v>70</v>
      </c>
      <c r="AU541" s="176" t="s">
        <v>78</v>
      </c>
      <c r="AY541" s="175" t="s">
        <v>180</v>
      </c>
      <c r="BK541" s="177">
        <f>SUM(BK542:BK599)</f>
        <v>0</v>
      </c>
    </row>
    <row r="542" spans="1:65" s="2" customFormat="1" ht="21.75" customHeight="1">
      <c r="A542" s="36"/>
      <c r="B542" s="37"/>
      <c r="C542" s="180" t="s">
        <v>636</v>
      </c>
      <c r="D542" s="180" t="s">
        <v>182</v>
      </c>
      <c r="E542" s="181" t="s">
        <v>637</v>
      </c>
      <c r="F542" s="182" t="s">
        <v>638</v>
      </c>
      <c r="G542" s="183" t="s">
        <v>230</v>
      </c>
      <c r="H542" s="184">
        <v>67.213999999999999</v>
      </c>
      <c r="I542" s="185"/>
      <c r="J542" s="186">
        <f>ROUND(I542*H542,2)</f>
        <v>0</v>
      </c>
      <c r="K542" s="182" t="s">
        <v>186</v>
      </c>
      <c r="L542" s="41"/>
      <c r="M542" s="187" t="s">
        <v>19</v>
      </c>
      <c r="N542" s="188" t="s">
        <v>42</v>
      </c>
      <c r="O542" s="66"/>
      <c r="P542" s="189">
        <f>O542*H542</f>
        <v>0</v>
      </c>
      <c r="Q542" s="189">
        <v>0</v>
      </c>
      <c r="R542" s="189">
        <f>Q542*H542</f>
        <v>0</v>
      </c>
      <c r="S542" s="189">
        <v>0.26100000000000001</v>
      </c>
      <c r="T542" s="190">
        <f>S542*H542</f>
        <v>17.542854000000002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91" t="s">
        <v>187</v>
      </c>
      <c r="AT542" s="191" t="s">
        <v>182</v>
      </c>
      <c r="AU542" s="191" t="s">
        <v>80</v>
      </c>
      <c r="AY542" s="19" t="s">
        <v>180</v>
      </c>
      <c r="BE542" s="192">
        <f>IF(N542="základní",J542,0)</f>
        <v>0</v>
      </c>
      <c r="BF542" s="192">
        <f>IF(N542="snížená",J542,0)</f>
        <v>0</v>
      </c>
      <c r="BG542" s="192">
        <f>IF(N542="zákl. přenesená",J542,0)</f>
        <v>0</v>
      </c>
      <c r="BH542" s="192">
        <f>IF(N542="sníž. přenesená",J542,0)</f>
        <v>0</v>
      </c>
      <c r="BI542" s="192">
        <f>IF(N542="nulová",J542,0)</f>
        <v>0</v>
      </c>
      <c r="BJ542" s="19" t="s">
        <v>78</v>
      </c>
      <c r="BK542" s="192">
        <f>ROUND(I542*H542,2)</f>
        <v>0</v>
      </c>
      <c r="BL542" s="19" t="s">
        <v>187</v>
      </c>
      <c r="BM542" s="191" t="s">
        <v>639</v>
      </c>
    </row>
    <row r="543" spans="1:65" s="2" customFormat="1" ht="29.25">
      <c r="A543" s="36"/>
      <c r="B543" s="37"/>
      <c r="C543" s="38"/>
      <c r="D543" s="193" t="s">
        <v>189</v>
      </c>
      <c r="E543" s="38"/>
      <c r="F543" s="194" t="s">
        <v>640</v>
      </c>
      <c r="G543" s="38"/>
      <c r="H543" s="38"/>
      <c r="I543" s="195"/>
      <c r="J543" s="38"/>
      <c r="K543" s="38"/>
      <c r="L543" s="41"/>
      <c r="M543" s="196"/>
      <c r="N543" s="197"/>
      <c r="O543" s="66"/>
      <c r="P543" s="66"/>
      <c r="Q543" s="66"/>
      <c r="R543" s="66"/>
      <c r="S543" s="66"/>
      <c r="T543" s="67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189</v>
      </c>
      <c r="AU543" s="19" t="s">
        <v>80</v>
      </c>
    </row>
    <row r="544" spans="1:65" s="2" customFormat="1" ht="11.25">
      <c r="A544" s="36"/>
      <c r="B544" s="37"/>
      <c r="C544" s="38"/>
      <c r="D544" s="198" t="s">
        <v>191</v>
      </c>
      <c r="E544" s="38"/>
      <c r="F544" s="199" t="s">
        <v>641</v>
      </c>
      <c r="G544" s="38"/>
      <c r="H544" s="38"/>
      <c r="I544" s="195"/>
      <c r="J544" s="38"/>
      <c r="K544" s="38"/>
      <c r="L544" s="41"/>
      <c r="M544" s="196"/>
      <c r="N544" s="197"/>
      <c r="O544" s="66"/>
      <c r="P544" s="66"/>
      <c r="Q544" s="66"/>
      <c r="R544" s="66"/>
      <c r="S544" s="66"/>
      <c r="T544" s="67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T544" s="19" t="s">
        <v>191</v>
      </c>
      <c r="AU544" s="19" t="s">
        <v>80</v>
      </c>
    </row>
    <row r="545" spans="1:65" s="13" customFormat="1" ht="11.25">
      <c r="B545" s="200"/>
      <c r="C545" s="201"/>
      <c r="D545" s="193" t="s">
        <v>193</v>
      </c>
      <c r="E545" s="202" t="s">
        <v>19</v>
      </c>
      <c r="F545" s="203" t="s">
        <v>284</v>
      </c>
      <c r="G545" s="201"/>
      <c r="H545" s="202" t="s">
        <v>19</v>
      </c>
      <c r="I545" s="204"/>
      <c r="J545" s="201"/>
      <c r="K545" s="201"/>
      <c r="L545" s="205"/>
      <c r="M545" s="206"/>
      <c r="N545" s="207"/>
      <c r="O545" s="207"/>
      <c r="P545" s="207"/>
      <c r="Q545" s="207"/>
      <c r="R545" s="207"/>
      <c r="S545" s="207"/>
      <c r="T545" s="208"/>
      <c r="AT545" s="209" t="s">
        <v>193</v>
      </c>
      <c r="AU545" s="209" t="s">
        <v>80</v>
      </c>
      <c r="AV545" s="13" t="s">
        <v>78</v>
      </c>
      <c r="AW545" s="13" t="s">
        <v>33</v>
      </c>
      <c r="AX545" s="13" t="s">
        <v>71</v>
      </c>
      <c r="AY545" s="209" t="s">
        <v>180</v>
      </c>
    </row>
    <row r="546" spans="1:65" s="14" customFormat="1" ht="11.25">
      <c r="B546" s="210"/>
      <c r="C546" s="211"/>
      <c r="D546" s="193" t="s">
        <v>193</v>
      </c>
      <c r="E546" s="212" t="s">
        <v>19</v>
      </c>
      <c r="F546" s="213" t="s">
        <v>642</v>
      </c>
      <c r="G546" s="211"/>
      <c r="H546" s="214">
        <v>22.023</v>
      </c>
      <c r="I546" s="215"/>
      <c r="J546" s="211"/>
      <c r="K546" s="211"/>
      <c r="L546" s="216"/>
      <c r="M546" s="217"/>
      <c r="N546" s="218"/>
      <c r="O546" s="218"/>
      <c r="P546" s="218"/>
      <c r="Q546" s="218"/>
      <c r="R546" s="218"/>
      <c r="S546" s="218"/>
      <c r="T546" s="219"/>
      <c r="AT546" s="220" t="s">
        <v>193</v>
      </c>
      <c r="AU546" s="220" t="s">
        <v>80</v>
      </c>
      <c r="AV546" s="14" t="s">
        <v>80</v>
      </c>
      <c r="AW546" s="14" t="s">
        <v>33</v>
      </c>
      <c r="AX546" s="14" t="s">
        <v>71</v>
      </c>
      <c r="AY546" s="220" t="s">
        <v>180</v>
      </c>
    </row>
    <row r="547" spans="1:65" s="14" customFormat="1" ht="11.25">
      <c r="B547" s="210"/>
      <c r="C547" s="211"/>
      <c r="D547" s="193" t="s">
        <v>193</v>
      </c>
      <c r="E547" s="212" t="s">
        <v>19</v>
      </c>
      <c r="F547" s="213" t="s">
        <v>643</v>
      </c>
      <c r="G547" s="211"/>
      <c r="H547" s="214">
        <v>24.716000000000001</v>
      </c>
      <c r="I547" s="215"/>
      <c r="J547" s="211"/>
      <c r="K547" s="211"/>
      <c r="L547" s="216"/>
      <c r="M547" s="217"/>
      <c r="N547" s="218"/>
      <c r="O547" s="218"/>
      <c r="P547" s="218"/>
      <c r="Q547" s="218"/>
      <c r="R547" s="218"/>
      <c r="S547" s="218"/>
      <c r="T547" s="219"/>
      <c r="AT547" s="220" t="s">
        <v>193</v>
      </c>
      <c r="AU547" s="220" t="s">
        <v>80</v>
      </c>
      <c r="AV547" s="14" t="s">
        <v>80</v>
      </c>
      <c r="AW547" s="14" t="s">
        <v>33</v>
      </c>
      <c r="AX547" s="14" t="s">
        <v>71</v>
      </c>
      <c r="AY547" s="220" t="s">
        <v>180</v>
      </c>
    </row>
    <row r="548" spans="1:65" s="14" customFormat="1" ht="11.25">
      <c r="B548" s="210"/>
      <c r="C548" s="211"/>
      <c r="D548" s="193" t="s">
        <v>193</v>
      </c>
      <c r="E548" s="212" t="s">
        <v>19</v>
      </c>
      <c r="F548" s="213" t="s">
        <v>644</v>
      </c>
      <c r="G548" s="211"/>
      <c r="H548" s="214">
        <v>20.475000000000001</v>
      </c>
      <c r="I548" s="215"/>
      <c r="J548" s="211"/>
      <c r="K548" s="211"/>
      <c r="L548" s="216"/>
      <c r="M548" s="217"/>
      <c r="N548" s="218"/>
      <c r="O548" s="218"/>
      <c r="P548" s="218"/>
      <c r="Q548" s="218"/>
      <c r="R548" s="218"/>
      <c r="S548" s="218"/>
      <c r="T548" s="219"/>
      <c r="AT548" s="220" t="s">
        <v>193</v>
      </c>
      <c r="AU548" s="220" t="s">
        <v>80</v>
      </c>
      <c r="AV548" s="14" t="s">
        <v>80</v>
      </c>
      <c r="AW548" s="14" t="s">
        <v>33</v>
      </c>
      <c r="AX548" s="14" t="s">
        <v>71</v>
      </c>
      <c r="AY548" s="220" t="s">
        <v>180</v>
      </c>
    </row>
    <row r="549" spans="1:65" s="15" customFormat="1" ht="11.25">
      <c r="B549" s="221"/>
      <c r="C549" s="222"/>
      <c r="D549" s="193" t="s">
        <v>193</v>
      </c>
      <c r="E549" s="223" t="s">
        <v>19</v>
      </c>
      <c r="F549" s="224" t="s">
        <v>238</v>
      </c>
      <c r="G549" s="222"/>
      <c r="H549" s="225">
        <v>67.213999999999999</v>
      </c>
      <c r="I549" s="226"/>
      <c r="J549" s="222"/>
      <c r="K549" s="222"/>
      <c r="L549" s="227"/>
      <c r="M549" s="228"/>
      <c r="N549" s="229"/>
      <c r="O549" s="229"/>
      <c r="P549" s="229"/>
      <c r="Q549" s="229"/>
      <c r="R549" s="229"/>
      <c r="S549" s="229"/>
      <c r="T549" s="230"/>
      <c r="AT549" s="231" t="s">
        <v>193</v>
      </c>
      <c r="AU549" s="231" t="s">
        <v>80</v>
      </c>
      <c r="AV549" s="15" t="s">
        <v>187</v>
      </c>
      <c r="AW549" s="15" t="s">
        <v>33</v>
      </c>
      <c r="AX549" s="15" t="s">
        <v>78</v>
      </c>
      <c r="AY549" s="231" t="s">
        <v>180</v>
      </c>
    </row>
    <row r="550" spans="1:65" s="2" customFormat="1" ht="24.2" customHeight="1">
      <c r="A550" s="36"/>
      <c r="B550" s="37"/>
      <c r="C550" s="180" t="s">
        <v>645</v>
      </c>
      <c r="D550" s="180" t="s">
        <v>182</v>
      </c>
      <c r="E550" s="181" t="s">
        <v>646</v>
      </c>
      <c r="F550" s="182" t="s">
        <v>647</v>
      </c>
      <c r="G550" s="183" t="s">
        <v>185</v>
      </c>
      <c r="H550" s="184">
        <v>2.508</v>
      </c>
      <c r="I550" s="185"/>
      <c r="J550" s="186">
        <f>ROUND(I550*H550,2)</f>
        <v>0</v>
      </c>
      <c r="K550" s="182" t="s">
        <v>186</v>
      </c>
      <c r="L550" s="41"/>
      <c r="M550" s="187" t="s">
        <v>19</v>
      </c>
      <c r="N550" s="188" t="s">
        <v>42</v>
      </c>
      <c r="O550" s="66"/>
      <c r="P550" s="189">
        <f>O550*H550</f>
        <v>0</v>
      </c>
      <c r="Q550" s="189">
        <v>0</v>
      </c>
      <c r="R550" s="189">
        <f>Q550*H550</f>
        <v>0</v>
      </c>
      <c r="S550" s="189">
        <v>1.8</v>
      </c>
      <c r="T550" s="190">
        <f>S550*H550</f>
        <v>4.5144000000000002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191" t="s">
        <v>187</v>
      </c>
      <c r="AT550" s="191" t="s">
        <v>182</v>
      </c>
      <c r="AU550" s="191" t="s">
        <v>80</v>
      </c>
      <c r="AY550" s="19" t="s">
        <v>180</v>
      </c>
      <c r="BE550" s="192">
        <f>IF(N550="základní",J550,0)</f>
        <v>0</v>
      </c>
      <c r="BF550" s="192">
        <f>IF(N550="snížená",J550,0)</f>
        <v>0</v>
      </c>
      <c r="BG550" s="192">
        <f>IF(N550="zákl. přenesená",J550,0)</f>
        <v>0</v>
      </c>
      <c r="BH550" s="192">
        <f>IF(N550="sníž. přenesená",J550,0)</f>
        <v>0</v>
      </c>
      <c r="BI550" s="192">
        <f>IF(N550="nulová",J550,0)</f>
        <v>0</v>
      </c>
      <c r="BJ550" s="19" t="s">
        <v>78</v>
      </c>
      <c r="BK550" s="192">
        <f>ROUND(I550*H550,2)</f>
        <v>0</v>
      </c>
      <c r="BL550" s="19" t="s">
        <v>187</v>
      </c>
      <c r="BM550" s="191" t="s">
        <v>648</v>
      </c>
    </row>
    <row r="551" spans="1:65" s="2" customFormat="1" ht="29.25">
      <c r="A551" s="36"/>
      <c r="B551" s="37"/>
      <c r="C551" s="38"/>
      <c r="D551" s="193" t="s">
        <v>189</v>
      </c>
      <c r="E551" s="38"/>
      <c r="F551" s="194" t="s">
        <v>649</v>
      </c>
      <c r="G551" s="38"/>
      <c r="H551" s="38"/>
      <c r="I551" s="195"/>
      <c r="J551" s="38"/>
      <c r="K551" s="38"/>
      <c r="L551" s="41"/>
      <c r="M551" s="196"/>
      <c r="N551" s="197"/>
      <c r="O551" s="66"/>
      <c r="P551" s="66"/>
      <c r="Q551" s="66"/>
      <c r="R551" s="66"/>
      <c r="S551" s="66"/>
      <c r="T551" s="67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T551" s="19" t="s">
        <v>189</v>
      </c>
      <c r="AU551" s="19" t="s">
        <v>80</v>
      </c>
    </row>
    <row r="552" spans="1:65" s="2" customFormat="1" ht="11.25">
      <c r="A552" s="36"/>
      <c r="B552" s="37"/>
      <c r="C552" s="38"/>
      <c r="D552" s="198" t="s">
        <v>191</v>
      </c>
      <c r="E552" s="38"/>
      <c r="F552" s="199" t="s">
        <v>650</v>
      </c>
      <c r="G552" s="38"/>
      <c r="H552" s="38"/>
      <c r="I552" s="195"/>
      <c r="J552" s="38"/>
      <c r="K552" s="38"/>
      <c r="L552" s="41"/>
      <c r="M552" s="196"/>
      <c r="N552" s="197"/>
      <c r="O552" s="66"/>
      <c r="P552" s="66"/>
      <c r="Q552" s="66"/>
      <c r="R552" s="66"/>
      <c r="S552" s="66"/>
      <c r="T552" s="67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T552" s="19" t="s">
        <v>191</v>
      </c>
      <c r="AU552" s="19" t="s">
        <v>80</v>
      </c>
    </row>
    <row r="553" spans="1:65" s="13" customFormat="1" ht="11.25">
      <c r="B553" s="200"/>
      <c r="C553" s="201"/>
      <c r="D553" s="193" t="s">
        <v>193</v>
      </c>
      <c r="E553" s="202" t="s">
        <v>19</v>
      </c>
      <c r="F553" s="203" t="s">
        <v>284</v>
      </c>
      <c r="G553" s="201"/>
      <c r="H553" s="202" t="s">
        <v>19</v>
      </c>
      <c r="I553" s="204"/>
      <c r="J553" s="201"/>
      <c r="K553" s="201"/>
      <c r="L553" s="205"/>
      <c r="M553" s="206"/>
      <c r="N553" s="207"/>
      <c r="O553" s="207"/>
      <c r="P553" s="207"/>
      <c r="Q553" s="207"/>
      <c r="R553" s="207"/>
      <c r="S553" s="207"/>
      <c r="T553" s="208"/>
      <c r="AT553" s="209" t="s">
        <v>193</v>
      </c>
      <c r="AU553" s="209" t="s">
        <v>80</v>
      </c>
      <c r="AV553" s="13" t="s">
        <v>78</v>
      </c>
      <c r="AW553" s="13" t="s">
        <v>33</v>
      </c>
      <c r="AX553" s="13" t="s">
        <v>71</v>
      </c>
      <c r="AY553" s="209" t="s">
        <v>180</v>
      </c>
    </row>
    <row r="554" spans="1:65" s="14" customFormat="1" ht="11.25">
      <c r="B554" s="210"/>
      <c r="C554" s="211"/>
      <c r="D554" s="193" t="s">
        <v>193</v>
      </c>
      <c r="E554" s="212" t="s">
        <v>19</v>
      </c>
      <c r="F554" s="213" t="s">
        <v>651</v>
      </c>
      <c r="G554" s="211"/>
      <c r="H554" s="214">
        <v>2.508</v>
      </c>
      <c r="I554" s="215"/>
      <c r="J554" s="211"/>
      <c r="K554" s="211"/>
      <c r="L554" s="216"/>
      <c r="M554" s="217"/>
      <c r="N554" s="218"/>
      <c r="O554" s="218"/>
      <c r="P554" s="218"/>
      <c r="Q554" s="218"/>
      <c r="R554" s="218"/>
      <c r="S554" s="218"/>
      <c r="T554" s="219"/>
      <c r="AT554" s="220" t="s">
        <v>193</v>
      </c>
      <c r="AU554" s="220" t="s">
        <v>80</v>
      </c>
      <c r="AV554" s="14" t="s">
        <v>80</v>
      </c>
      <c r="AW554" s="14" t="s">
        <v>33</v>
      </c>
      <c r="AX554" s="14" t="s">
        <v>71</v>
      </c>
      <c r="AY554" s="220" t="s">
        <v>180</v>
      </c>
    </row>
    <row r="555" spans="1:65" s="15" customFormat="1" ht="11.25">
      <c r="B555" s="221"/>
      <c r="C555" s="222"/>
      <c r="D555" s="193" t="s">
        <v>193</v>
      </c>
      <c r="E555" s="223" t="s">
        <v>19</v>
      </c>
      <c r="F555" s="224" t="s">
        <v>238</v>
      </c>
      <c r="G555" s="222"/>
      <c r="H555" s="225">
        <v>2.508</v>
      </c>
      <c r="I555" s="226"/>
      <c r="J555" s="222"/>
      <c r="K555" s="222"/>
      <c r="L555" s="227"/>
      <c r="M555" s="228"/>
      <c r="N555" s="229"/>
      <c r="O555" s="229"/>
      <c r="P555" s="229"/>
      <c r="Q555" s="229"/>
      <c r="R555" s="229"/>
      <c r="S555" s="229"/>
      <c r="T555" s="230"/>
      <c r="AT555" s="231" t="s">
        <v>193</v>
      </c>
      <c r="AU555" s="231" t="s">
        <v>80</v>
      </c>
      <c r="AV555" s="15" t="s">
        <v>187</v>
      </c>
      <c r="AW555" s="15" t="s">
        <v>33</v>
      </c>
      <c r="AX555" s="15" t="s">
        <v>78</v>
      </c>
      <c r="AY555" s="231" t="s">
        <v>180</v>
      </c>
    </row>
    <row r="556" spans="1:65" s="2" customFormat="1" ht="24.2" customHeight="1">
      <c r="A556" s="36"/>
      <c r="B556" s="37"/>
      <c r="C556" s="180" t="s">
        <v>652</v>
      </c>
      <c r="D556" s="180" t="s">
        <v>182</v>
      </c>
      <c r="E556" s="181" t="s">
        <v>653</v>
      </c>
      <c r="F556" s="182" t="s">
        <v>654</v>
      </c>
      <c r="G556" s="183" t="s">
        <v>185</v>
      </c>
      <c r="H556" s="184">
        <v>9.4E-2</v>
      </c>
      <c r="I556" s="185"/>
      <c r="J556" s="186">
        <f>ROUND(I556*H556,2)</f>
        <v>0</v>
      </c>
      <c r="K556" s="182" t="s">
        <v>186</v>
      </c>
      <c r="L556" s="41"/>
      <c r="M556" s="187" t="s">
        <v>19</v>
      </c>
      <c r="N556" s="188" t="s">
        <v>42</v>
      </c>
      <c r="O556" s="66"/>
      <c r="P556" s="189">
        <f>O556*H556</f>
        <v>0</v>
      </c>
      <c r="Q556" s="189">
        <v>0</v>
      </c>
      <c r="R556" s="189">
        <f>Q556*H556</f>
        <v>0</v>
      </c>
      <c r="S556" s="189">
        <v>2.4</v>
      </c>
      <c r="T556" s="190">
        <f>S556*H556</f>
        <v>0.22559999999999999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191" t="s">
        <v>187</v>
      </c>
      <c r="AT556" s="191" t="s">
        <v>182</v>
      </c>
      <c r="AU556" s="191" t="s">
        <v>80</v>
      </c>
      <c r="AY556" s="19" t="s">
        <v>180</v>
      </c>
      <c r="BE556" s="192">
        <f>IF(N556="základní",J556,0)</f>
        <v>0</v>
      </c>
      <c r="BF556" s="192">
        <f>IF(N556="snížená",J556,0)</f>
        <v>0</v>
      </c>
      <c r="BG556" s="192">
        <f>IF(N556="zákl. přenesená",J556,0)</f>
        <v>0</v>
      </c>
      <c r="BH556" s="192">
        <f>IF(N556="sníž. přenesená",J556,0)</f>
        <v>0</v>
      </c>
      <c r="BI556" s="192">
        <f>IF(N556="nulová",J556,0)</f>
        <v>0</v>
      </c>
      <c r="BJ556" s="19" t="s">
        <v>78</v>
      </c>
      <c r="BK556" s="192">
        <f>ROUND(I556*H556,2)</f>
        <v>0</v>
      </c>
      <c r="BL556" s="19" t="s">
        <v>187</v>
      </c>
      <c r="BM556" s="191" t="s">
        <v>655</v>
      </c>
    </row>
    <row r="557" spans="1:65" s="2" customFormat="1" ht="19.5">
      <c r="A557" s="36"/>
      <c r="B557" s="37"/>
      <c r="C557" s="38"/>
      <c r="D557" s="193" t="s">
        <v>189</v>
      </c>
      <c r="E557" s="38"/>
      <c r="F557" s="194" t="s">
        <v>656</v>
      </c>
      <c r="G557" s="38"/>
      <c r="H557" s="38"/>
      <c r="I557" s="195"/>
      <c r="J557" s="38"/>
      <c r="K557" s="38"/>
      <c r="L557" s="41"/>
      <c r="M557" s="196"/>
      <c r="N557" s="197"/>
      <c r="O557" s="66"/>
      <c r="P557" s="66"/>
      <c r="Q557" s="66"/>
      <c r="R557" s="66"/>
      <c r="S557" s="66"/>
      <c r="T557" s="67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T557" s="19" t="s">
        <v>189</v>
      </c>
      <c r="AU557" s="19" t="s">
        <v>80</v>
      </c>
    </row>
    <row r="558" spans="1:65" s="2" customFormat="1" ht="11.25">
      <c r="A558" s="36"/>
      <c r="B558" s="37"/>
      <c r="C558" s="38"/>
      <c r="D558" s="198" t="s">
        <v>191</v>
      </c>
      <c r="E558" s="38"/>
      <c r="F558" s="199" t="s">
        <v>657</v>
      </c>
      <c r="G558" s="38"/>
      <c r="H558" s="38"/>
      <c r="I558" s="195"/>
      <c r="J558" s="38"/>
      <c r="K558" s="38"/>
      <c r="L558" s="41"/>
      <c r="M558" s="196"/>
      <c r="N558" s="197"/>
      <c r="O558" s="66"/>
      <c r="P558" s="66"/>
      <c r="Q558" s="66"/>
      <c r="R558" s="66"/>
      <c r="S558" s="66"/>
      <c r="T558" s="67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T558" s="19" t="s">
        <v>191</v>
      </c>
      <c r="AU558" s="19" t="s">
        <v>80</v>
      </c>
    </row>
    <row r="559" spans="1:65" s="13" customFormat="1" ht="11.25">
      <c r="B559" s="200"/>
      <c r="C559" s="201"/>
      <c r="D559" s="193" t="s">
        <v>193</v>
      </c>
      <c r="E559" s="202" t="s">
        <v>19</v>
      </c>
      <c r="F559" s="203" t="s">
        <v>194</v>
      </c>
      <c r="G559" s="201"/>
      <c r="H559" s="202" t="s">
        <v>19</v>
      </c>
      <c r="I559" s="204"/>
      <c r="J559" s="201"/>
      <c r="K559" s="201"/>
      <c r="L559" s="205"/>
      <c r="M559" s="206"/>
      <c r="N559" s="207"/>
      <c r="O559" s="207"/>
      <c r="P559" s="207"/>
      <c r="Q559" s="207"/>
      <c r="R559" s="207"/>
      <c r="S559" s="207"/>
      <c r="T559" s="208"/>
      <c r="AT559" s="209" t="s">
        <v>193</v>
      </c>
      <c r="AU559" s="209" t="s">
        <v>80</v>
      </c>
      <c r="AV559" s="13" t="s">
        <v>78</v>
      </c>
      <c r="AW559" s="13" t="s">
        <v>33</v>
      </c>
      <c r="AX559" s="13" t="s">
        <v>71</v>
      </c>
      <c r="AY559" s="209" t="s">
        <v>180</v>
      </c>
    </row>
    <row r="560" spans="1:65" s="14" customFormat="1" ht="11.25">
      <c r="B560" s="210"/>
      <c r="C560" s="211"/>
      <c r="D560" s="193" t="s">
        <v>193</v>
      </c>
      <c r="E560" s="212" t="s">
        <v>19</v>
      </c>
      <c r="F560" s="213" t="s">
        <v>658</v>
      </c>
      <c r="G560" s="211"/>
      <c r="H560" s="214">
        <v>4.7E-2</v>
      </c>
      <c r="I560" s="215"/>
      <c r="J560" s="211"/>
      <c r="K560" s="211"/>
      <c r="L560" s="216"/>
      <c r="M560" s="217"/>
      <c r="N560" s="218"/>
      <c r="O560" s="218"/>
      <c r="P560" s="218"/>
      <c r="Q560" s="218"/>
      <c r="R560" s="218"/>
      <c r="S560" s="218"/>
      <c r="T560" s="219"/>
      <c r="AT560" s="220" t="s">
        <v>193</v>
      </c>
      <c r="AU560" s="220" t="s">
        <v>80</v>
      </c>
      <c r="AV560" s="14" t="s">
        <v>80</v>
      </c>
      <c r="AW560" s="14" t="s">
        <v>33</v>
      </c>
      <c r="AX560" s="14" t="s">
        <v>71</v>
      </c>
      <c r="AY560" s="220" t="s">
        <v>180</v>
      </c>
    </row>
    <row r="561" spans="1:65" s="14" customFormat="1" ht="11.25">
      <c r="B561" s="210"/>
      <c r="C561" s="211"/>
      <c r="D561" s="193" t="s">
        <v>193</v>
      </c>
      <c r="E561" s="212" t="s">
        <v>19</v>
      </c>
      <c r="F561" s="213" t="s">
        <v>659</v>
      </c>
      <c r="G561" s="211"/>
      <c r="H561" s="214">
        <v>4.7E-2</v>
      </c>
      <c r="I561" s="215"/>
      <c r="J561" s="211"/>
      <c r="K561" s="211"/>
      <c r="L561" s="216"/>
      <c r="M561" s="217"/>
      <c r="N561" s="218"/>
      <c r="O561" s="218"/>
      <c r="P561" s="218"/>
      <c r="Q561" s="218"/>
      <c r="R561" s="218"/>
      <c r="S561" s="218"/>
      <c r="T561" s="219"/>
      <c r="AT561" s="220" t="s">
        <v>193</v>
      </c>
      <c r="AU561" s="220" t="s">
        <v>80</v>
      </c>
      <c r="AV561" s="14" t="s">
        <v>80</v>
      </c>
      <c r="AW561" s="14" t="s">
        <v>33</v>
      </c>
      <c r="AX561" s="14" t="s">
        <v>71</v>
      </c>
      <c r="AY561" s="220" t="s">
        <v>180</v>
      </c>
    </row>
    <row r="562" spans="1:65" s="15" customFormat="1" ht="11.25">
      <c r="B562" s="221"/>
      <c r="C562" s="222"/>
      <c r="D562" s="193" t="s">
        <v>193</v>
      </c>
      <c r="E562" s="223" t="s">
        <v>19</v>
      </c>
      <c r="F562" s="224" t="s">
        <v>238</v>
      </c>
      <c r="G562" s="222"/>
      <c r="H562" s="225">
        <v>9.4E-2</v>
      </c>
      <c r="I562" s="226"/>
      <c r="J562" s="222"/>
      <c r="K562" s="222"/>
      <c r="L562" s="227"/>
      <c r="M562" s="228"/>
      <c r="N562" s="229"/>
      <c r="O562" s="229"/>
      <c r="P562" s="229"/>
      <c r="Q562" s="229"/>
      <c r="R562" s="229"/>
      <c r="S562" s="229"/>
      <c r="T562" s="230"/>
      <c r="AT562" s="231" t="s">
        <v>193</v>
      </c>
      <c r="AU562" s="231" t="s">
        <v>80</v>
      </c>
      <c r="AV562" s="15" t="s">
        <v>187</v>
      </c>
      <c r="AW562" s="15" t="s">
        <v>33</v>
      </c>
      <c r="AX562" s="15" t="s">
        <v>78</v>
      </c>
      <c r="AY562" s="231" t="s">
        <v>180</v>
      </c>
    </row>
    <row r="563" spans="1:65" s="2" customFormat="1" ht="24.2" customHeight="1">
      <c r="A563" s="36"/>
      <c r="B563" s="37"/>
      <c r="C563" s="180" t="s">
        <v>660</v>
      </c>
      <c r="D563" s="180" t="s">
        <v>182</v>
      </c>
      <c r="E563" s="181" t="s">
        <v>661</v>
      </c>
      <c r="F563" s="182" t="s">
        <v>662</v>
      </c>
      <c r="G563" s="183" t="s">
        <v>220</v>
      </c>
      <c r="H563" s="184">
        <v>8.4000000000000005E-2</v>
      </c>
      <c r="I563" s="185"/>
      <c r="J563" s="186">
        <f>ROUND(I563*H563,2)</f>
        <v>0</v>
      </c>
      <c r="K563" s="182" t="s">
        <v>186</v>
      </c>
      <c r="L563" s="41"/>
      <c r="M563" s="187" t="s">
        <v>19</v>
      </c>
      <c r="N563" s="188" t="s">
        <v>42</v>
      </c>
      <c r="O563" s="66"/>
      <c r="P563" s="189">
        <f>O563*H563</f>
        <v>0</v>
      </c>
      <c r="Q563" s="189">
        <v>0</v>
      </c>
      <c r="R563" s="189">
        <f>Q563*H563</f>
        <v>0</v>
      </c>
      <c r="S563" s="189">
        <v>1.258</v>
      </c>
      <c r="T563" s="190">
        <f>S563*H563</f>
        <v>0.105672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91" t="s">
        <v>187</v>
      </c>
      <c r="AT563" s="191" t="s">
        <v>182</v>
      </c>
      <c r="AU563" s="191" t="s">
        <v>80</v>
      </c>
      <c r="AY563" s="19" t="s">
        <v>180</v>
      </c>
      <c r="BE563" s="192">
        <f>IF(N563="základní",J563,0)</f>
        <v>0</v>
      </c>
      <c r="BF563" s="192">
        <f>IF(N563="snížená",J563,0)</f>
        <v>0</v>
      </c>
      <c r="BG563" s="192">
        <f>IF(N563="zákl. přenesená",J563,0)</f>
        <v>0</v>
      </c>
      <c r="BH563" s="192">
        <f>IF(N563="sníž. přenesená",J563,0)</f>
        <v>0</v>
      </c>
      <c r="BI563" s="192">
        <f>IF(N563="nulová",J563,0)</f>
        <v>0</v>
      </c>
      <c r="BJ563" s="19" t="s">
        <v>78</v>
      </c>
      <c r="BK563" s="192">
        <f>ROUND(I563*H563,2)</f>
        <v>0</v>
      </c>
      <c r="BL563" s="19" t="s">
        <v>187</v>
      </c>
      <c r="BM563" s="191" t="s">
        <v>663</v>
      </c>
    </row>
    <row r="564" spans="1:65" s="2" customFormat="1" ht="19.5">
      <c r="A564" s="36"/>
      <c r="B564" s="37"/>
      <c r="C564" s="38"/>
      <c r="D564" s="193" t="s">
        <v>189</v>
      </c>
      <c r="E564" s="38"/>
      <c r="F564" s="194" t="s">
        <v>664</v>
      </c>
      <c r="G564" s="38"/>
      <c r="H564" s="38"/>
      <c r="I564" s="195"/>
      <c r="J564" s="38"/>
      <c r="K564" s="38"/>
      <c r="L564" s="41"/>
      <c r="M564" s="196"/>
      <c r="N564" s="197"/>
      <c r="O564" s="66"/>
      <c r="P564" s="66"/>
      <c r="Q564" s="66"/>
      <c r="R564" s="66"/>
      <c r="S564" s="66"/>
      <c r="T564" s="67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189</v>
      </c>
      <c r="AU564" s="19" t="s">
        <v>80</v>
      </c>
    </row>
    <row r="565" spans="1:65" s="2" customFormat="1" ht="11.25">
      <c r="A565" s="36"/>
      <c r="B565" s="37"/>
      <c r="C565" s="38"/>
      <c r="D565" s="198" t="s">
        <v>191</v>
      </c>
      <c r="E565" s="38"/>
      <c r="F565" s="199" t="s">
        <v>665</v>
      </c>
      <c r="G565" s="38"/>
      <c r="H565" s="38"/>
      <c r="I565" s="195"/>
      <c r="J565" s="38"/>
      <c r="K565" s="38"/>
      <c r="L565" s="41"/>
      <c r="M565" s="196"/>
      <c r="N565" s="197"/>
      <c r="O565" s="66"/>
      <c r="P565" s="66"/>
      <c r="Q565" s="66"/>
      <c r="R565" s="66"/>
      <c r="S565" s="66"/>
      <c r="T565" s="67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T565" s="19" t="s">
        <v>191</v>
      </c>
      <c r="AU565" s="19" t="s">
        <v>80</v>
      </c>
    </row>
    <row r="566" spans="1:65" s="13" customFormat="1" ht="11.25">
      <c r="B566" s="200"/>
      <c r="C566" s="201"/>
      <c r="D566" s="193" t="s">
        <v>193</v>
      </c>
      <c r="E566" s="202" t="s">
        <v>19</v>
      </c>
      <c r="F566" s="203" t="s">
        <v>194</v>
      </c>
      <c r="G566" s="201"/>
      <c r="H566" s="202" t="s">
        <v>19</v>
      </c>
      <c r="I566" s="204"/>
      <c r="J566" s="201"/>
      <c r="K566" s="201"/>
      <c r="L566" s="205"/>
      <c r="M566" s="206"/>
      <c r="N566" s="207"/>
      <c r="O566" s="207"/>
      <c r="P566" s="207"/>
      <c r="Q566" s="207"/>
      <c r="R566" s="207"/>
      <c r="S566" s="207"/>
      <c r="T566" s="208"/>
      <c r="AT566" s="209" t="s">
        <v>193</v>
      </c>
      <c r="AU566" s="209" t="s">
        <v>80</v>
      </c>
      <c r="AV566" s="13" t="s">
        <v>78</v>
      </c>
      <c r="AW566" s="13" t="s">
        <v>33</v>
      </c>
      <c r="AX566" s="13" t="s">
        <v>71</v>
      </c>
      <c r="AY566" s="209" t="s">
        <v>180</v>
      </c>
    </row>
    <row r="567" spans="1:65" s="14" customFormat="1" ht="22.5">
      <c r="B567" s="210"/>
      <c r="C567" s="211"/>
      <c r="D567" s="193" t="s">
        <v>193</v>
      </c>
      <c r="E567" s="212" t="s">
        <v>19</v>
      </c>
      <c r="F567" s="213" t="s">
        <v>666</v>
      </c>
      <c r="G567" s="211"/>
      <c r="H567" s="214">
        <v>1.7000000000000001E-2</v>
      </c>
      <c r="I567" s="215"/>
      <c r="J567" s="211"/>
      <c r="K567" s="211"/>
      <c r="L567" s="216"/>
      <c r="M567" s="217"/>
      <c r="N567" s="218"/>
      <c r="O567" s="218"/>
      <c r="P567" s="218"/>
      <c r="Q567" s="218"/>
      <c r="R567" s="218"/>
      <c r="S567" s="218"/>
      <c r="T567" s="219"/>
      <c r="AT567" s="220" t="s">
        <v>193</v>
      </c>
      <c r="AU567" s="220" t="s">
        <v>80</v>
      </c>
      <c r="AV567" s="14" t="s">
        <v>80</v>
      </c>
      <c r="AW567" s="14" t="s">
        <v>33</v>
      </c>
      <c r="AX567" s="14" t="s">
        <v>71</v>
      </c>
      <c r="AY567" s="220" t="s">
        <v>180</v>
      </c>
    </row>
    <row r="568" spans="1:65" s="14" customFormat="1" ht="11.25">
      <c r="B568" s="210"/>
      <c r="C568" s="211"/>
      <c r="D568" s="193" t="s">
        <v>193</v>
      </c>
      <c r="E568" s="212" t="s">
        <v>19</v>
      </c>
      <c r="F568" s="213" t="s">
        <v>667</v>
      </c>
      <c r="G568" s="211"/>
      <c r="H568" s="214">
        <v>6.7000000000000004E-2</v>
      </c>
      <c r="I568" s="215"/>
      <c r="J568" s="211"/>
      <c r="K568" s="211"/>
      <c r="L568" s="216"/>
      <c r="M568" s="217"/>
      <c r="N568" s="218"/>
      <c r="O568" s="218"/>
      <c r="P568" s="218"/>
      <c r="Q568" s="218"/>
      <c r="R568" s="218"/>
      <c r="S568" s="218"/>
      <c r="T568" s="219"/>
      <c r="AT568" s="220" t="s">
        <v>193</v>
      </c>
      <c r="AU568" s="220" t="s">
        <v>80</v>
      </c>
      <c r="AV568" s="14" t="s">
        <v>80</v>
      </c>
      <c r="AW568" s="14" t="s">
        <v>33</v>
      </c>
      <c r="AX568" s="14" t="s">
        <v>71</v>
      </c>
      <c r="AY568" s="220" t="s">
        <v>180</v>
      </c>
    </row>
    <row r="569" spans="1:65" s="15" customFormat="1" ht="11.25">
      <c r="B569" s="221"/>
      <c r="C569" s="222"/>
      <c r="D569" s="193" t="s">
        <v>193</v>
      </c>
      <c r="E569" s="223" t="s">
        <v>19</v>
      </c>
      <c r="F569" s="224" t="s">
        <v>238</v>
      </c>
      <c r="G569" s="222"/>
      <c r="H569" s="225">
        <v>8.4000000000000005E-2</v>
      </c>
      <c r="I569" s="226"/>
      <c r="J569" s="222"/>
      <c r="K569" s="222"/>
      <c r="L569" s="227"/>
      <c r="M569" s="228"/>
      <c r="N569" s="229"/>
      <c r="O569" s="229"/>
      <c r="P569" s="229"/>
      <c r="Q569" s="229"/>
      <c r="R569" s="229"/>
      <c r="S569" s="229"/>
      <c r="T569" s="230"/>
      <c r="AT569" s="231" t="s">
        <v>193</v>
      </c>
      <c r="AU569" s="231" t="s">
        <v>80</v>
      </c>
      <c r="AV569" s="15" t="s">
        <v>187</v>
      </c>
      <c r="AW569" s="15" t="s">
        <v>33</v>
      </c>
      <c r="AX569" s="15" t="s">
        <v>78</v>
      </c>
      <c r="AY569" s="231" t="s">
        <v>180</v>
      </c>
    </row>
    <row r="570" spans="1:65" s="2" customFormat="1" ht="33" customHeight="1">
      <c r="A570" s="36"/>
      <c r="B570" s="37"/>
      <c r="C570" s="180" t="s">
        <v>668</v>
      </c>
      <c r="D570" s="180" t="s">
        <v>182</v>
      </c>
      <c r="E570" s="181" t="s">
        <v>669</v>
      </c>
      <c r="F570" s="182" t="s">
        <v>670</v>
      </c>
      <c r="G570" s="183" t="s">
        <v>185</v>
      </c>
      <c r="H570" s="184">
        <v>0.60699999999999998</v>
      </c>
      <c r="I570" s="185"/>
      <c r="J570" s="186">
        <f>ROUND(I570*H570,2)</f>
        <v>0</v>
      </c>
      <c r="K570" s="182" t="s">
        <v>186</v>
      </c>
      <c r="L570" s="41"/>
      <c r="M570" s="187" t="s">
        <v>19</v>
      </c>
      <c r="N570" s="188" t="s">
        <v>42</v>
      </c>
      <c r="O570" s="66"/>
      <c r="P570" s="189">
        <f>O570*H570</f>
        <v>0</v>
      </c>
      <c r="Q570" s="189">
        <v>0</v>
      </c>
      <c r="R570" s="189">
        <f>Q570*H570</f>
        <v>0</v>
      </c>
      <c r="S570" s="189">
        <v>2.2000000000000002</v>
      </c>
      <c r="T570" s="190">
        <f>S570*H570</f>
        <v>1.3354000000000001</v>
      </c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R570" s="191" t="s">
        <v>187</v>
      </c>
      <c r="AT570" s="191" t="s">
        <v>182</v>
      </c>
      <c r="AU570" s="191" t="s">
        <v>80</v>
      </c>
      <c r="AY570" s="19" t="s">
        <v>180</v>
      </c>
      <c r="BE570" s="192">
        <f>IF(N570="základní",J570,0)</f>
        <v>0</v>
      </c>
      <c r="BF570" s="192">
        <f>IF(N570="snížená",J570,0)</f>
        <v>0</v>
      </c>
      <c r="BG570" s="192">
        <f>IF(N570="zákl. přenesená",J570,0)</f>
        <v>0</v>
      </c>
      <c r="BH570" s="192">
        <f>IF(N570="sníž. přenesená",J570,0)</f>
        <v>0</v>
      </c>
      <c r="BI570" s="192">
        <f>IF(N570="nulová",J570,0)</f>
        <v>0</v>
      </c>
      <c r="BJ570" s="19" t="s">
        <v>78</v>
      </c>
      <c r="BK570" s="192">
        <f>ROUND(I570*H570,2)</f>
        <v>0</v>
      </c>
      <c r="BL570" s="19" t="s">
        <v>187</v>
      </c>
      <c r="BM570" s="191" t="s">
        <v>671</v>
      </c>
    </row>
    <row r="571" spans="1:65" s="2" customFormat="1" ht="19.5">
      <c r="A571" s="36"/>
      <c r="B571" s="37"/>
      <c r="C571" s="38"/>
      <c r="D571" s="193" t="s">
        <v>189</v>
      </c>
      <c r="E571" s="38"/>
      <c r="F571" s="194" t="s">
        <v>672</v>
      </c>
      <c r="G571" s="38"/>
      <c r="H571" s="38"/>
      <c r="I571" s="195"/>
      <c r="J571" s="38"/>
      <c r="K571" s="38"/>
      <c r="L571" s="41"/>
      <c r="M571" s="196"/>
      <c r="N571" s="197"/>
      <c r="O571" s="66"/>
      <c r="P571" s="66"/>
      <c r="Q571" s="66"/>
      <c r="R571" s="66"/>
      <c r="S571" s="66"/>
      <c r="T571" s="67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T571" s="19" t="s">
        <v>189</v>
      </c>
      <c r="AU571" s="19" t="s">
        <v>80</v>
      </c>
    </row>
    <row r="572" spans="1:65" s="2" customFormat="1" ht="11.25">
      <c r="A572" s="36"/>
      <c r="B572" s="37"/>
      <c r="C572" s="38"/>
      <c r="D572" s="198" t="s">
        <v>191</v>
      </c>
      <c r="E572" s="38"/>
      <c r="F572" s="199" t="s">
        <v>673</v>
      </c>
      <c r="G572" s="38"/>
      <c r="H572" s="38"/>
      <c r="I572" s="195"/>
      <c r="J572" s="38"/>
      <c r="K572" s="38"/>
      <c r="L572" s="41"/>
      <c r="M572" s="196"/>
      <c r="N572" s="197"/>
      <c r="O572" s="66"/>
      <c r="P572" s="66"/>
      <c r="Q572" s="66"/>
      <c r="R572" s="66"/>
      <c r="S572" s="66"/>
      <c r="T572" s="67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T572" s="19" t="s">
        <v>191</v>
      </c>
      <c r="AU572" s="19" t="s">
        <v>80</v>
      </c>
    </row>
    <row r="573" spans="1:65" s="13" customFormat="1" ht="11.25">
      <c r="B573" s="200"/>
      <c r="C573" s="201"/>
      <c r="D573" s="193" t="s">
        <v>193</v>
      </c>
      <c r="E573" s="202" t="s">
        <v>19</v>
      </c>
      <c r="F573" s="203" t="s">
        <v>284</v>
      </c>
      <c r="G573" s="201"/>
      <c r="H573" s="202" t="s">
        <v>19</v>
      </c>
      <c r="I573" s="204"/>
      <c r="J573" s="201"/>
      <c r="K573" s="201"/>
      <c r="L573" s="205"/>
      <c r="M573" s="206"/>
      <c r="N573" s="207"/>
      <c r="O573" s="207"/>
      <c r="P573" s="207"/>
      <c r="Q573" s="207"/>
      <c r="R573" s="207"/>
      <c r="S573" s="207"/>
      <c r="T573" s="208"/>
      <c r="AT573" s="209" t="s">
        <v>193</v>
      </c>
      <c r="AU573" s="209" t="s">
        <v>80</v>
      </c>
      <c r="AV573" s="13" t="s">
        <v>78</v>
      </c>
      <c r="AW573" s="13" t="s">
        <v>33</v>
      </c>
      <c r="AX573" s="13" t="s">
        <v>71</v>
      </c>
      <c r="AY573" s="209" t="s">
        <v>180</v>
      </c>
    </row>
    <row r="574" spans="1:65" s="14" customFormat="1" ht="11.25">
      <c r="B574" s="210"/>
      <c r="C574" s="211"/>
      <c r="D574" s="193" t="s">
        <v>193</v>
      </c>
      <c r="E574" s="212" t="s">
        <v>19</v>
      </c>
      <c r="F574" s="213" t="s">
        <v>674</v>
      </c>
      <c r="G574" s="211"/>
      <c r="H574" s="214">
        <v>7.3999999999999996E-2</v>
      </c>
      <c r="I574" s="215"/>
      <c r="J574" s="211"/>
      <c r="K574" s="211"/>
      <c r="L574" s="216"/>
      <c r="M574" s="217"/>
      <c r="N574" s="218"/>
      <c r="O574" s="218"/>
      <c r="P574" s="218"/>
      <c r="Q574" s="218"/>
      <c r="R574" s="218"/>
      <c r="S574" s="218"/>
      <c r="T574" s="219"/>
      <c r="AT574" s="220" t="s">
        <v>193</v>
      </c>
      <c r="AU574" s="220" t="s">
        <v>80</v>
      </c>
      <c r="AV574" s="14" t="s">
        <v>80</v>
      </c>
      <c r="AW574" s="14" t="s">
        <v>33</v>
      </c>
      <c r="AX574" s="14" t="s">
        <v>71</v>
      </c>
      <c r="AY574" s="220" t="s">
        <v>180</v>
      </c>
    </row>
    <row r="575" spans="1:65" s="14" customFormat="1" ht="22.5">
      <c r="B575" s="210"/>
      <c r="C575" s="211"/>
      <c r="D575" s="193" t="s">
        <v>193</v>
      </c>
      <c r="E575" s="212" t="s">
        <v>19</v>
      </c>
      <c r="F575" s="213" t="s">
        <v>675</v>
      </c>
      <c r="G575" s="211"/>
      <c r="H575" s="214">
        <v>0.53300000000000003</v>
      </c>
      <c r="I575" s="215"/>
      <c r="J575" s="211"/>
      <c r="K575" s="211"/>
      <c r="L575" s="216"/>
      <c r="M575" s="217"/>
      <c r="N575" s="218"/>
      <c r="O575" s="218"/>
      <c r="P575" s="218"/>
      <c r="Q575" s="218"/>
      <c r="R575" s="218"/>
      <c r="S575" s="218"/>
      <c r="T575" s="219"/>
      <c r="AT575" s="220" t="s">
        <v>193</v>
      </c>
      <c r="AU575" s="220" t="s">
        <v>80</v>
      </c>
      <c r="AV575" s="14" t="s">
        <v>80</v>
      </c>
      <c r="AW575" s="14" t="s">
        <v>33</v>
      </c>
      <c r="AX575" s="14" t="s">
        <v>71</v>
      </c>
      <c r="AY575" s="220" t="s">
        <v>180</v>
      </c>
    </row>
    <row r="576" spans="1:65" s="15" customFormat="1" ht="11.25">
      <c r="B576" s="221"/>
      <c r="C576" s="222"/>
      <c r="D576" s="193" t="s">
        <v>193</v>
      </c>
      <c r="E576" s="223" t="s">
        <v>19</v>
      </c>
      <c r="F576" s="224" t="s">
        <v>238</v>
      </c>
      <c r="G576" s="222"/>
      <c r="H576" s="225">
        <v>0.60699999999999998</v>
      </c>
      <c r="I576" s="226"/>
      <c r="J576" s="222"/>
      <c r="K576" s="222"/>
      <c r="L576" s="227"/>
      <c r="M576" s="228"/>
      <c r="N576" s="229"/>
      <c r="O576" s="229"/>
      <c r="P576" s="229"/>
      <c r="Q576" s="229"/>
      <c r="R576" s="229"/>
      <c r="S576" s="229"/>
      <c r="T576" s="230"/>
      <c r="AT576" s="231" t="s">
        <v>193</v>
      </c>
      <c r="AU576" s="231" t="s">
        <v>80</v>
      </c>
      <c r="AV576" s="15" t="s">
        <v>187</v>
      </c>
      <c r="AW576" s="15" t="s">
        <v>33</v>
      </c>
      <c r="AX576" s="15" t="s">
        <v>78</v>
      </c>
      <c r="AY576" s="231" t="s">
        <v>180</v>
      </c>
    </row>
    <row r="577" spans="1:65" s="2" customFormat="1" ht="33" customHeight="1">
      <c r="A577" s="36"/>
      <c r="B577" s="37"/>
      <c r="C577" s="180" t="s">
        <v>676</v>
      </c>
      <c r="D577" s="180" t="s">
        <v>182</v>
      </c>
      <c r="E577" s="181" t="s">
        <v>677</v>
      </c>
      <c r="F577" s="182" t="s">
        <v>678</v>
      </c>
      <c r="G577" s="183" t="s">
        <v>185</v>
      </c>
      <c r="H577" s="184">
        <v>0.60699999999999998</v>
      </c>
      <c r="I577" s="185"/>
      <c r="J577" s="186">
        <f>ROUND(I577*H577,2)</f>
        <v>0</v>
      </c>
      <c r="K577" s="182" t="s">
        <v>186</v>
      </c>
      <c r="L577" s="41"/>
      <c r="M577" s="187" t="s">
        <v>19</v>
      </c>
      <c r="N577" s="188" t="s">
        <v>42</v>
      </c>
      <c r="O577" s="66"/>
      <c r="P577" s="189">
        <f>O577*H577</f>
        <v>0</v>
      </c>
      <c r="Q577" s="189">
        <v>0</v>
      </c>
      <c r="R577" s="189">
        <f>Q577*H577</f>
        <v>0</v>
      </c>
      <c r="S577" s="189">
        <v>4.3999999999999997E-2</v>
      </c>
      <c r="T577" s="190">
        <f>S577*H577</f>
        <v>2.6707999999999999E-2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91" t="s">
        <v>187</v>
      </c>
      <c r="AT577" s="191" t="s">
        <v>182</v>
      </c>
      <c r="AU577" s="191" t="s">
        <v>80</v>
      </c>
      <c r="AY577" s="19" t="s">
        <v>180</v>
      </c>
      <c r="BE577" s="192">
        <f>IF(N577="základní",J577,0)</f>
        <v>0</v>
      </c>
      <c r="BF577" s="192">
        <f>IF(N577="snížená",J577,0)</f>
        <v>0</v>
      </c>
      <c r="BG577" s="192">
        <f>IF(N577="zákl. přenesená",J577,0)</f>
        <v>0</v>
      </c>
      <c r="BH577" s="192">
        <f>IF(N577="sníž. přenesená",J577,0)</f>
        <v>0</v>
      </c>
      <c r="BI577" s="192">
        <f>IF(N577="nulová",J577,0)</f>
        <v>0</v>
      </c>
      <c r="BJ577" s="19" t="s">
        <v>78</v>
      </c>
      <c r="BK577" s="192">
        <f>ROUND(I577*H577,2)</f>
        <v>0</v>
      </c>
      <c r="BL577" s="19" t="s">
        <v>187</v>
      </c>
      <c r="BM577" s="191" t="s">
        <v>679</v>
      </c>
    </row>
    <row r="578" spans="1:65" s="2" customFormat="1" ht="19.5">
      <c r="A578" s="36"/>
      <c r="B578" s="37"/>
      <c r="C578" s="38"/>
      <c r="D578" s="193" t="s">
        <v>189</v>
      </c>
      <c r="E578" s="38"/>
      <c r="F578" s="194" t="s">
        <v>680</v>
      </c>
      <c r="G578" s="38"/>
      <c r="H578" s="38"/>
      <c r="I578" s="195"/>
      <c r="J578" s="38"/>
      <c r="K578" s="38"/>
      <c r="L578" s="41"/>
      <c r="M578" s="196"/>
      <c r="N578" s="197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189</v>
      </c>
      <c r="AU578" s="19" t="s">
        <v>80</v>
      </c>
    </row>
    <row r="579" spans="1:65" s="2" customFormat="1" ht="11.25">
      <c r="A579" s="36"/>
      <c r="B579" s="37"/>
      <c r="C579" s="38"/>
      <c r="D579" s="198" t="s">
        <v>191</v>
      </c>
      <c r="E579" s="38"/>
      <c r="F579" s="199" t="s">
        <v>681</v>
      </c>
      <c r="G579" s="38"/>
      <c r="H579" s="38"/>
      <c r="I579" s="195"/>
      <c r="J579" s="38"/>
      <c r="K579" s="38"/>
      <c r="L579" s="41"/>
      <c r="M579" s="196"/>
      <c r="N579" s="197"/>
      <c r="O579" s="66"/>
      <c r="P579" s="66"/>
      <c r="Q579" s="66"/>
      <c r="R579" s="66"/>
      <c r="S579" s="66"/>
      <c r="T579" s="67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T579" s="19" t="s">
        <v>191</v>
      </c>
      <c r="AU579" s="19" t="s">
        <v>80</v>
      </c>
    </row>
    <row r="580" spans="1:65" s="13" customFormat="1" ht="11.25">
      <c r="B580" s="200"/>
      <c r="C580" s="201"/>
      <c r="D580" s="193" t="s">
        <v>193</v>
      </c>
      <c r="E580" s="202" t="s">
        <v>19</v>
      </c>
      <c r="F580" s="203" t="s">
        <v>284</v>
      </c>
      <c r="G580" s="201"/>
      <c r="H580" s="202" t="s">
        <v>19</v>
      </c>
      <c r="I580" s="204"/>
      <c r="J580" s="201"/>
      <c r="K580" s="201"/>
      <c r="L580" s="205"/>
      <c r="M580" s="206"/>
      <c r="N580" s="207"/>
      <c r="O580" s="207"/>
      <c r="P580" s="207"/>
      <c r="Q580" s="207"/>
      <c r="R580" s="207"/>
      <c r="S580" s="207"/>
      <c r="T580" s="208"/>
      <c r="AT580" s="209" t="s">
        <v>193</v>
      </c>
      <c r="AU580" s="209" t="s">
        <v>80</v>
      </c>
      <c r="AV580" s="13" t="s">
        <v>78</v>
      </c>
      <c r="AW580" s="13" t="s">
        <v>33</v>
      </c>
      <c r="AX580" s="13" t="s">
        <v>71</v>
      </c>
      <c r="AY580" s="209" t="s">
        <v>180</v>
      </c>
    </row>
    <row r="581" spans="1:65" s="14" customFormat="1" ht="11.25">
      <c r="B581" s="210"/>
      <c r="C581" s="211"/>
      <c r="D581" s="193" t="s">
        <v>193</v>
      </c>
      <c r="E581" s="212" t="s">
        <v>19</v>
      </c>
      <c r="F581" s="213" t="s">
        <v>674</v>
      </c>
      <c r="G581" s="211"/>
      <c r="H581" s="214">
        <v>7.3999999999999996E-2</v>
      </c>
      <c r="I581" s="215"/>
      <c r="J581" s="211"/>
      <c r="K581" s="211"/>
      <c r="L581" s="216"/>
      <c r="M581" s="217"/>
      <c r="N581" s="218"/>
      <c r="O581" s="218"/>
      <c r="P581" s="218"/>
      <c r="Q581" s="218"/>
      <c r="R581" s="218"/>
      <c r="S581" s="218"/>
      <c r="T581" s="219"/>
      <c r="AT581" s="220" t="s">
        <v>193</v>
      </c>
      <c r="AU581" s="220" t="s">
        <v>80</v>
      </c>
      <c r="AV581" s="14" t="s">
        <v>80</v>
      </c>
      <c r="AW581" s="14" t="s">
        <v>33</v>
      </c>
      <c r="AX581" s="14" t="s">
        <v>71</v>
      </c>
      <c r="AY581" s="220" t="s">
        <v>180</v>
      </c>
    </row>
    <row r="582" spans="1:65" s="14" customFormat="1" ht="22.5">
      <c r="B582" s="210"/>
      <c r="C582" s="211"/>
      <c r="D582" s="193" t="s">
        <v>193</v>
      </c>
      <c r="E582" s="212" t="s">
        <v>19</v>
      </c>
      <c r="F582" s="213" t="s">
        <v>675</v>
      </c>
      <c r="G582" s="211"/>
      <c r="H582" s="214">
        <v>0.53300000000000003</v>
      </c>
      <c r="I582" s="215"/>
      <c r="J582" s="211"/>
      <c r="K582" s="211"/>
      <c r="L582" s="216"/>
      <c r="M582" s="217"/>
      <c r="N582" s="218"/>
      <c r="O582" s="218"/>
      <c r="P582" s="218"/>
      <c r="Q582" s="218"/>
      <c r="R582" s="218"/>
      <c r="S582" s="218"/>
      <c r="T582" s="219"/>
      <c r="AT582" s="220" t="s">
        <v>193</v>
      </c>
      <c r="AU582" s="220" t="s">
        <v>80</v>
      </c>
      <c r="AV582" s="14" t="s">
        <v>80</v>
      </c>
      <c r="AW582" s="14" t="s">
        <v>33</v>
      </c>
      <c r="AX582" s="14" t="s">
        <v>71</v>
      </c>
      <c r="AY582" s="220" t="s">
        <v>180</v>
      </c>
    </row>
    <row r="583" spans="1:65" s="15" customFormat="1" ht="11.25">
      <c r="B583" s="221"/>
      <c r="C583" s="222"/>
      <c r="D583" s="193" t="s">
        <v>193</v>
      </c>
      <c r="E583" s="223" t="s">
        <v>19</v>
      </c>
      <c r="F583" s="224" t="s">
        <v>238</v>
      </c>
      <c r="G583" s="222"/>
      <c r="H583" s="225">
        <v>0.60699999999999998</v>
      </c>
      <c r="I583" s="226"/>
      <c r="J583" s="222"/>
      <c r="K583" s="222"/>
      <c r="L583" s="227"/>
      <c r="M583" s="228"/>
      <c r="N583" s="229"/>
      <c r="O583" s="229"/>
      <c r="P583" s="229"/>
      <c r="Q583" s="229"/>
      <c r="R583" s="229"/>
      <c r="S583" s="229"/>
      <c r="T583" s="230"/>
      <c r="AT583" s="231" t="s">
        <v>193</v>
      </c>
      <c r="AU583" s="231" t="s">
        <v>80</v>
      </c>
      <c r="AV583" s="15" t="s">
        <v>187</v>
      </c>
      <c r="AW583" s="15" t="s">
        <v>33</v>
      </c>
      <c r="AX583" s="15" t="s">
        <v>78</v>
      </c>
      <c r="AY583" s="231" t="s">
        <v>180</v>
      </c>
    </row>
    <row r="584" spans="1:65" s="2" customFormat="1" ht="24.2" customHeight="1">
      <c r="A584" s="36"/>
      <c r="B584" s="37"/>
      <c r="C584" s="180" t="s">
        <v>682</v>
      </c>
      <c r="D584" s="180" t="s">
        <v>182</v>
      </c>
      <c r="E584" s="181" t="s">
        <v>683</v>
      </c>
      <c r="F584" s="182" t="s">
        <v>684</v>
      </c>
      <c r="G584" s="183" t="s">
        <v>230</v>
      </c>
      <c r="H584" s="184">
        <v>29.59</v>
      </c>
      <c r="I584" s="185"/>
      <c r="J584" s="186">
        <f>ROUND(I584*H584,2)</f>
        <v>0</v>
      </c>
      <c r="K584" s="182" t="s">
        <v>186</v>
      </c>
      <c r="L584" s="41"/>
      <c r="M584" s="187" t="s">
        <v>19</v>
      </c>
      <c r="N584" s="188" t="s">
        <v>42</v>
      </c>
      <c r="O584" s="66"/>
      <c r="P584" s="189">
        <f>O584*H584</f>
        <v>0</v>
      </c>
      <c r="Q584" s="189">
        <v>0</v>
      </c>
      <c r="R584" s="189">
        <f>Q584*H584</f>
        <v>0</v>
      </c>
      <c r="S584" s="189">
        <v>3.5000000000000003E-2</v>
      </c>
      <c r="T584" s="190">
        <f>S584*H584</f>
        <v>1.0356500000000002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191" t="s">
        <v>187</v>
      </c>
      <c r="AT584" s="191" t="s">
        <v>182</v>
      </c>
      <c r="AU584" s="191" t="s">
        <v>80</v>
      </c>
      <c r="AY584" s="19" t="s">
        <v>180</v>
      </c>
      <c r="BE584" s="192">
        <f>IF(N584="základní",J584,0)</f>
        <v>0</v>
      </c>
      <c r="BF584" s="192">
        <f>IF(N584="snížená",J584,0)</f>
        <v>0</v>
      </c>
      <c r="BG584" s="192">
        <f>IF(N584="zákl. přenesená",J584,0)</f>
        <v>0</v>
      </c>
      <c r="BH584" s="192">
        <f>IF(N584="sníž. přenesená",J584,0)</f>
        <v>0</v>
      </c>
      <c r="BI584" s="192">
        <f>IF(N584="nulová",J584,0)</f>
        <v>0</v>
      </c>
      <c r="BJ584" s="19" t="s">
        <v>78</v>
      </c>
      <c r="BK584" s="192">
        <f>ROUND(I584*H584,2)</f>
        <v>0</v>
      </c>
      <c r="BL584" s="19" t="s">
        <v>187</v>
      </c>
      <c r="BM584" s="191" t="s">
        <v>685</v>
      </c>
    </row>
    <row r="585" spans="1:65" s="2" customFormat="1" ht="29.25">
      <c r="A585" s="36"/>
      <c r="B585" s="37"/>
      <c r="C585" s="38"/>
      <c r="D585" s="193" t="s">
        <v>189</v>
      </c>
      <c r="E585" s="38"/>
      <c r="F585" s="194" t="s">
        <v>686</v>
      </c>
      <c r="G585" s="38"/>
      <c r="H585" s="38"/>
      <c r="I585" s="195"/>
      <c r="J585" s="38"/>
      <c r="K585" s="38"/>
      <c r="L585" s="41"/>
      <c r="M585" s="196"/>
      <c r="N585" s="197"/>
      <c r="O585" s="66"/>
      <c r="P585" s="66"/>
      <c r="Q585" s="66"/>
      <c r="R585" s="66"/>
      <c r="S585" s="66"/>
      <c r="T585" s="67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T585" s="19" t="s">
        <v>189</v>
      </c>
      <c r="AU585" s="19" t="s">
        <v>80</v>
      </c>
    </row>
    <row r="586" spans="1:65" s="2" customFormat="1" ht="11.25">
      <c r="A586" s="36"/>
      <c r="B586" s="37"/>
      <c r="C586" s="38"/>
      <c r="D586" s="198" t="s">
        <v>191</v>
      </c>
      <c r="E586" s="38"/>
      <c r="F586" s="199" t="s">
        <v>687</v>
      </c>
      <c r="G586" s="38"/>
      <c r="H586" s="38"/>
      <c r="I586" s="195"/>
      <c r="J586" s="38"/>
      <c r="K586" s="38"/>
      <c r="L586" s="41"/>
      <c r="M586" s="196"/>
      <c r="N586" s="197"/>
      <c r="O586" s="66"/>
      <c r="P586" s="66"/>
      <c r="Q586" s="66"/>
      <c r="R586" s="66"/>
      <c r="S586" s="66"/>
      <c r="T586" s="67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9" t="s">
        <v>191</v>
      </c>
      <c r="AU586" s="19" t="s">
        <v>80</v>
      </c>
    </row>
    <row r="587" spans="1:65" s="13" customFormat="1" ht="11.25">
      <c r="B587" s="200"/>
      <c r="C587" s="201"/>
      <c r="D587" s="193" t="s">
        <v>193</v>
      </c>
      <c r="E587" s="202" t="s">
        <v>19</v>
      </c>
      <c r="F587" s="203" t="s">
        <v>284</v>
      </c>
      <c r="G587" s="201"/>
      <c r="H587" s="202" t="s">
        <v>19</v>
      </c>
      <c r="I587" s="204"/>
      <c r="J587" s="201"/>
      <c r="K587" s="201"/>
      <c r="L587" s="205"/>
      <c r="M587" s="206"/>
      <c r="N587" s="207"/>
      <c r="O587" s="207"/>
      <c r="P587" s="207"/>
      <c r="Q587" s="207"/>
      <c r="R587" s="207"/>
      <c r="S587" s="207"/>
      <c r="T587" s="208"/>
      <c r="AT587" s="209" t="s">
        <v>193</v>
      </c>
      <c r="AU587" s="209" t="s">
        <v>80</v>
      </c>
      <c r="AV587" s="13" t="s">
        <v>78</v>
      </c>
      <c r="AW587" s="13" t="s">
        <v>33</v>
      </c>
      <c r="AX587" s="13" t="s">
        <v>71</v>
      </c>
      <c r="AY587" s="209" t="s">
        <v>180</v>
      </c>
    </row>
    <row r="588" spans="1:65" s="14" customFormat="1" ht="11.25">
      <c r="B588" s="210"/>
      <c r="C588" s="211"/>
      <c r="D588" s="193" t="s">
        <v>193</v>
      </c>
      <c r="E588" s="212" t="s">
        <v>19</v>
      </c>
      <c r="F588" s="213" t="s">
        <v>688</v>
      </c>
      <c r="G588" s="211"/>
      <c r="H588" s="214">
        <v>29.59</v>
      </c>
      <c r="I588" s="215"/>
      <c r="J588" s="211"/>
      <c r="K588" s="211"/>
      <c r="L588" s="216"/>
      <c r="M588" s="217"/>
      <c r="N588" s="218"/>
      <c r="O588" s="218"/>
      <c r="P588" s="218"/>
      <c r="Q588" s="218"/>
      <c r="R588" s="218"/>
      <c r="S588" s="218"/>
      <c r="T588" s="219"/>
      <c r="AT588" s="220" t="s">
        <v>193</v>
      </c>
      <c r="AU588" s="220" t="s">
        <v>80</v>
      </c>
      <c r="AV588" s="14" t="s">
        <v>80</v>
      </c>
      <c r="AW588" s="14" t="s">
        <v>33</v>
      </c>
      <c r="AX588" s="14" t="s">
        <v>78</v>
      </c>
      <c r="AY588" s="220" t="s">
        <v>180</v>
      </c>
    </row>
    <row r="589" spans="1:65" s="2" customFormat="1" ht="24.2" customHeight="1">
      <c r="A589" s="36"/>
      <c r="B589" s="37"/>
      <c r="C589" s="180" t="s">
        <v>689</v>
      </c>
      <c r="D589" s="180" t="s">
        <v>182</v>
      </c>
      <c r="E589" s="181" t="s">
        <v>690</v>
      </c>
      <c r="F589" s="182" t="s">
        <v>691</v>
      </c>
      <c r="G589" s="183" t="s">
        <v>230</v>
      </c>
      <c r="H589" s="184">
        <v>0.75</v>
      </c>
      <c r="I589" s="185"/>
      <c r="J589" s="186">
        <f>ROUND(I589*H589,2)</f>
        <v>0</v>
      </c>
      <c r="K589" s="182" t="s">
        <v>186</v>
      </c>
      <c r="L589" s="41"/>
      <c r="M589" s="187" t="s">
        <v>19</v>
      </c>
      <c r="N589" s="188" t="s">
        <v>42</v>
      </c>
      <c r="O589" s="66"/>
      <c r="P589" s="189">
        <f>O589*H589</f>
        <v>0</v>
      </c>
      <c r="Q589" s="189">
        <v>0</v>
      </c>
      <c r="R589" s="189">
        <f>Q589*H589</f>
        <v>0</v>
      </c>
      <c r="S589" s="189">
        <v>5.5E-2</v>
      </c>
      <c r="T589" s="190">
        <f>S589*H589</f>
        <v>4.1250000000000002E-2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91" t="s">
        <v>187</v>
      </c>
      <c r="AT589" s="191" t="s">
        <v>182</v>
      </c>
      <c r="AU589" s="191" t="s">
        <v>80</v>
      </c>
      <c r="AY589" s="19" t="s">
        <v>180</v>
      </c>
      <c r="BE589" s="192">
        <f>IF(N589="základní",J589,0)</f>
        <v>0</v>
      </c>
      <c r="BF589" s="192">
        <f>IF(N589="snížená",J589,0)</f>
        <v>0</v>
      </c>
      <c r="BG589" s="192">
        <f>IF(N589="zákl. přenesená",J589,0)</f>
        <v>0</v>
      </c>
      <c r="BH589" s="192">
        <f>IF(N589="sníž. přenesená",J589,0)</f>
        <v>0</v>
      </c>
      <c r="BI589" s="192">
        <f>IF(N589="nulová",J589,0)</f>
        <v>0</v>
      </c>
      <c r="BJ589" s="19" t="s">
        <v>78</v>
      </c>
      <c r="BK589" s="192">
        <f>ROUND(I589*H589,2)</f>
        <v>0</v>
      </c>
      <c r="BL589" s="19" t="s">
        <v>187</v>
      </c>
      <c r="BM589" s="191" t="s">
        <v>692</v>
      </c>
    </row>
    <row r="590" spans="1:65" s="2" customFormat="1" ht="29.25">
      <c r="A590" s="36"/>
      <c r="B590" s="37"/>
      <c r="C590" s="38"/>
      <c r="D590" s="193" t="s">
        <v>189</v>
      </c>
      <c r="E590" s="38"/>
      <c r="F590" s="194" t="s">
        <v>693</v>
      </c>
      <c r="G590" s="38"/>
      <c r="H590" s="38"/>
      <c r="I590" s="195"/>
      <c r="J590" s="38"/>
      <c r="K590" s="38"/>
      <c r="L590" s="41"/>
      <c r="M590" s="196"/>
      <c r="N590" s="197"/>
      <c r="O590" s="66"/>
      <c r="P590" s="66"/>
      <c r="Q590" s="66"/>
      <c r="R590" s="66"/>
      <c r="S590" s="66"/>
      <c r="T590" s="67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T590" s="19" t="s">
        <v>189</v>
      </c>
      <c r="AU590" s="19" t="s">
        <v>80</v>
      </c>
    </row>
    <row r="591" spans="1:65" s="2" customFormat="1" ht="11.25">
      <c r="A591" s="36"/>
      <c r="B591" s="37"/>
      <c r="C591" s="38"/>
      <c r="D591" s="198" t="s">
        <v>191</v>
      </c>
      <c r="E591" s="38"/>
      <c r="F591" s="199" t="s">
        <v>694</v>
      </c>
      <c r="G591" s="38"/>
      <c r="H591" s="38"/>
      <c r="I591" s="195"/>
      <c r="J591" s="38"/>
      <c r="K591" s="38"/>
      <c r="L591" s="41"/>
      <c r="M591" s="196"/>
      <c r="N591" s="197"/>
      <c r="O591" s="66"/>
      <c r="P591" s="66"/>
      <c r="Q591" s="66"/>
      <c r="R591" s="66"/>
      <c r="S591" s="66"/>
      <c r="T591" s="67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T591" s="19" t="s">
        <v>191</v>
      </c>
      <c r="AU591" s="19" t="s">
        <v>80</v>
      </c>
    </row>
    <row r="592" spans="1:65" s="13" customFormat="1" ht="11.25">
      <c r="B592" s="200"/>
      <c r="C592" s="201"/>
      <c r="D592" s="193" t="s">
        <v>193</v>
      </c>
      <c r="E592" s="202" t="s">
        <v>19</v>
      </c>
      <c r="F592" s="203" t="s">
        <v>194</v>
      </c>
      <c r="G592" s="201"/>
      <c r="H592" s="202" t="s">
        <v>19</v>
      </c>
      <c r="I592" s="204"/>
      <c r="J592" s="201"/>
      <c r="K592" s="201"/>
      <c r="L592" s="205"/>
      <c r="M592" s="206"/>
      <c r="N592" s="207"/>
      <c r="O592" s="207"/>
      <c r="P592" s="207"/>
      <c r="Q592" s="207"/>
      <c r="R592" s="207"/>
      <c r="S592" s="207"/>
      <c r="T592" s="208"/>
      <c r="AT592" s="209" t="s">
        <v>193</v>
      </c>
      <c r="AU592" s="209" t="s">
        <v>80</v>
      </c>
      <c r="AV592" s="13" t="s">
        <v>78</v>
      </c>
      <c r="AW592" s="13" t="s">
        <v>33</v>
      </c>
      <c r="AX592" s="13" t="s">
        <v>71</v>
      </c>
      <c r="AY592" s="209" t="s">
        <v>180</v>
      </c>
    </row>
    <row r="593" spans="1:65" s="13" customFormat="1" ht="11.25">
      <c r="B593" s="200"/>
      <c r="C593" s="201"/>
      <c r="D593" s="193" t="s">
        <v>193</v>
      </c>
      <c r="E593" s="202" t="s">
        <v>19</v>
      </c>
      <c r="F593" s="203" t="s">
        <v>695</v>
      </c>
      <c r="G593" s="201"/>
      <c r="H593" s="202" t="s">
        <v>19</v>
      </c>
      <c r="I593" s="204"/>
      <c r="J593" s="201"/>
      <c r="K593" s="201"/>
      <c r="L593" s="205"/>
      <c r="M593" s="206"/>
      <c r="N593" s="207"/>
      <c r="O593" s="207"/>
      <c r="P593" s="207"/>
      <c r="Q593" s="207"/>
      <c r="R593" s="207"/>
      <c r="S593" s="207"/>
      <c r="T593" s="208"/>
      <c r="AT593" s="209" t="s">
        <v>193</v>
      </c>
      <c r="AU593" s="209" t="s">
        <v>80</v>
      </c>
      <c r="AV593" s="13" t="s">
        <v>78</v>
      </c>
      <c r="AW593" s="13" t="s">
        <v>33</v>
      </c>
      <c r="AX593" s="13" t="s">
        <v>71</v>
      </c>
      <c r="AY593" s="209" t="s">
        <v>180</v>
      </c>
    </row>
    <row r="594" spans="1:65" s="14" customFormat="1" ht="11.25">
      <c r="B594" s="210"/>
      <c r="C594" s="211"/>
      <c r="D594" s="193" t="s">
        <v>193</v>
      </c>
      <c r="E594" s="212" t="s">
        <v>19</v>
      </c>
      <c r="F594" s="213" t="s">
        <v>696</v>
      </c>
      <c r="G594" s="211"/>
      <c r="H594" s="214">
        <v>0.75</v>
      </c>
      <c r="I594" s="215"/>
      <c r="J594" s="211"/>
      <c r="K594" s="211"/>
      <c r="L594" s="216"/>
      <c r="M594" s="217"/>
      <c r="N594" s="218"/>
      <c r="O594" s="218"/>
      <c r="P594" s="218"/>
      <c r="Q594" s="218"/>
      <c r="R594" s="218"/>
      <c r="S594" s="218"/>
      <c r="T594" s="219"/>
      <c r="AT594" s="220" t="s">
        <v>193</v>
      </c>
      <c r="AU594" s="220" t="s">
        <v>80</v>
      </c>
      <c r="AV594" s="14" t="s">
        <v>80</v>
      </c>
      <c r="AW594" s="14" t="s">
        <v>33</v>
      </c>
      <c r="AX594" s="14" t="s">
        <v>78</v>
      </c>
      <c r="AY594" s="220" t="s">
        <v>180</v>
      </c>
    </row>
    <row r="595" spans="1:65" s="2" customFormat="1" ht="21.75" customHeight="1">
      <c r="A595" s="36"/>
      <c r="B595" s="37"/>
      <c r="C595" s="180" t="s">
        <v>697</v>
      </c>
      <c r="D595" s="180" t="s">
        <v>182</v>
      </c>
      <c r="E595" s="181" t="s">
        <v>698</v>
      </c>
      <c r="F595" s="182" t="s">
        <v>699</v>
      </c>
      <c r="G595" s="183" t="s">
        <v>230</v>
      </c>
      <c r="H595" s="184">
        <v>9.2590000000000003</v>
      </c>
      <c r="I595" s="185"/>
      <c r="J595" s="186">
        <f>ROUND(I595*H595,2)</f>
        <v>0</v>
      </c>
      <c r="K595" s="182" t="s">
        <v>186</v>
      </c>
      <c r="L595" s="41"/>
      <c r="M595" s="187" t="s">
        <v>19</v>
      </c>
      <c r="N595" s="188" t="s">
        <v>42</v>
      </c>
      <c r="O595" s="66"/>
      <c r="P595" s="189">
        <f>O595*H595</f>
        <v>0</v>
      </c>
      <c r="Q595" s="189">
        <v>0</v>
      </c>
      <c r="R595" s="189">
        <f>Q595*H595</f>
        <v>0</v>
      </c>
      <c r="S595" s="189">
        <v>7.5999999999999998E-2</v>
      </c>
      <c r="T595" s="190">
        <f>S595*H595</f>
        <v>0.70368399999999998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191" t="s">
        <v>187</v>
      </c>
      <c r="AT595" s="191" t="s">
        <v>182</v>
      </c>
      <c r="AU595" s="191" t="s">
        <v>80</v>
      </c>
      <c r="AY595" s="19" t="s">
        <v>180</v>
      </c>
      <c r="BE595" s="192">
        <f>IF(N595="základní",J595,0)</f>
        <v>0</v>
      </c>
      <c r="BF595" s="192">
        <f>IF(N595="snížená",J595,0)</f>
        <v>0</v>
      </c>
      <c r="BG595" s="192">
        <f>IF(N595="zákl. přenesená",J595,0)</f>
        <v>0</v>
      </c>
      <c r="BH595" s="192">
        <f>IF(N595="sníž. přenesená",J595,0)</f>
        <v>0</v>
      </c>
      <c r="BI595" s="192">
        <f>IF(N595="nulová",J595,0)</f>
        <v>0</v>
      </c>
      <c r="BJ595" s="19" t="s">
        <v>78</v>
      </c>
      <c r="BK595" s="192">
        <f>ROUND(I595*H595,2)</f>
        <v>0</v>
      </c>
      <c r="BL595" s="19" t="s">
        <v>187</v>
      </c>
      <c r="BM595" s="191" t="s">
        <v>700</v>
      </c>
    </row>
    <row r="596" spans="1:65" s="2" customFormat="1" ht="19.5">
      <c r="A596" s="36"/>
      <c r="B596" s="37"/>
      <c r="C596" s="38"/>
      <c r="D596" s="193" t="s">
        <v>189</v>
      </c>
      <c r="E596" s="38"/>
      <c r="F596" s="194" t="s">
        <v>701</v>
      </c>
      <c r="G596" s="38"/>
      <c r="H596" s="38"/>
      <c r="I596" s="195"/>
      <c r="J596" s="38"/>
      <c r="K596" s="38"/>
      <c r="L596" s="41"/>
      <c r="M596" s="196"/>
      <c r="N596" s="197"/>
      <c r="O596" s="66"/>
      <c r="P596" s="66"/>
      <c r="Q596" s="66"/>
      <c r="R596" s="66"/>
      <c r="S596" s="66"/>
      <c r="T596" s="67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189</v>
      </c>
      <c r="AU596" s="19" t="s">
        <v>80</v>
      </c>
    </row>
    <row r="597" spans="1:65" s="2" customFormat="1" ht="11.25">
      <c r="A597" s="36"/>
      <c r="B597" s="37"/>
      <c r="C597" s="38"/>
      <c r="D597" s="198" t="s">
        <v>191</v>
      </c>
      <c r="E597" s="38"/>
      <c r="F597" s="199" t="s">
        <v>702</v>
      </c>
      <c r="G597" s="38"/>
      <c r="H597" s="38"/>
      <c r="I597" s="195"/>
      <c r="J597" s="38"/>
      <c r="K597" s="38"/>
      <c r="L597" s="41"/>
      <c r="M597" s="196"/>
      <c r="N597" s="197"/>
      <c r="O597" s="66"/>
      <c r="P597" s="66"/>
      <c r="Q597" s="66"/>
      <c r="R597" s="66"/>
      <c r="S597" s="66"/>
      <c r="T597" s="67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191</v>
      </c>
      <c r="AU597" s="19" t="s">
        <v>80</v>
      </c>
    </row>
    <row r="598" spans="1:65" s="13" customFormat="1" ht="11.25">
      <c r="B598" s="200"/>
      <c r="C598" s="201"/>
      <c r="D598" s="193" t="s">
        <v>193</v>
      </c>
      <c r="E598" s="202" t="s">
        <v>19</v>
      </c>
      <c r="F598" s="203" t="s">
        <v>194</v>
      </c>
      <c r="G598" s="201"/>
      <c r="H598" s="202" t="s">
        <v>19</v>
      </c>
      <c r="I598" s="204"/>
      <c r="J598" s="201"/>
      <c r="K598" s="201"/>
      <c r="L598" s="205"/>
      <c r="M598" s="206"/>
      <c r="N598" s="207"/>
      <c r="O598" s="207"/>
      <c r="P598" s="207"/>
      <c r="Q598" s="207"/>
      <c r="R598" s="207"/>
      <c r="S598" s="207"/>
      <c r="T598" s="208"/>
      <c r="AT598" s="209" t="s">
        <v>193</v>
      </c>
      <c r="AU598" s="209" t="s">
        <v>80</v>
      </c>
      <c r="AV598" s="13" t="s">
        <v>78</v>
      </c>
      <c r="AW598" s="13" t="s">
        <v>33</v>
      </c>
      <c r="AX598" s="13" t="s">
        <v>71</v>
      </c>
      <c r="AY598" s="209" t="s">
        <v>180</v>
      </c>
    </row>
    <row r="599" spans="1:65" s="14" customFormat="1" ht="22.5">
      <c r="B599" s="210"/>
      <c r="C599" s="211"/>
      <c r="D599" s="193" t="s">
        <v>193</v>
      </c>
      <c r="E599" s="212" t="s">
        <v>19</v>
      </c>
      <c r="F599" s="213" t="s">
        <v>703</v>
      </c>
      <c r="G599" s="211"/>
      <c r="H599" s="214">
        <v>9.2590000000000003</v>
      </c>
      <c r="I599" s="215"/>
      <c r="J599" s="211"/>
      <c r="K599" s="211"/>
      <c r="L599" s="216"/>
      <c r="M599" s="217"/>
      <c r="N599" s="218"/>
      <c r="O599" s="218"/>
      <c r="P599" s="218"/>
      <c r="Q599" s="218"/>
      <c r="R599" s="218"/>
      <c r="S599" s="218"/>
      <c r="T599" s="219"/>
      <c r="AT599" s="220" t="s">
        <v>193</v>
      </c>
      <c r="AU599" s="220" t="s">
        <v>80</v>
      </c>
      <c r="AV599" s="14" t="s">
        <v>80</v>
      </c>
      <c r="AW599" s="14" t="s">
        <v>33</v>
      </c>
      <c r="AX599" s="14" t="s">
        <v>78</v>
      </c>
      <c r="AY599" s="220" t="s">
        <v>180</v>
      </c>
    </row>
    <row r="600" spans="1:65" s="12" customFormat="1" ht="22.9" customHeight="1">
      <c r="B600" s="164"/>
      <c r="C600" s="165"/>
      <c r="D600" s="166" t="s">
        <v>70</v>
      </c>
      <c r="E600" s="178" t="s">
        <v>704</v>
      </c>
      <c r="F600" s="178" t="s">
        <v>705</v>
      </c>
      <c r="G600" s="165"/>
      <c r="H600" s="165"/>
      <c r="I600" s="168"/>
      <c r="J600" s="179">
        <f>BK600</f>
        <v>0</v>
      </c>
      <c r="K600" s="165"/>
      <c r="L600" s="170"/>
      <c r="M600" s="171"/>
      <c r="N600" s="172"/>
      <c r="O600" s="172"/>
      <c r="P600" s="173">
        <f>SUM(P601:P621)</f>
        <v>0</v>
      </c>
      <c r="Q600" s="172"/>
      <c r="R600" s="173">
        <f>SUM(R601:R621)</f>
        <v>0</v>
      </c>
      <c r="S600" s="172"/>
      <c r="T600" s="174">
        <f>SUM(T601:T621)</f>
        <v>0</v>
      </c>
      <c r="AR600" s="175" t="s">
        <v>78</v>
      </c>
      <c r="AT600" s="176" t="s">
        <v>70</v>
      </c>
      <c r="AU600" s="176" t="s">
        <v>78</v>
      </c>
      <c r="AY600" s="175" t="s">
        <v>180</v>
      </c>
      <c r="BK600" s="177">
        <f>SUM(BK601:BK621)</f>
        <v>0</v>
      </c>
    </row>
    <row r="601" spans="1:65" s="2" customFormat="1" ht="24.2" customHeight="1">
      <c r="A601" s="36"/>
      <c r="B601" s="37"/>
      <c r="C601" s="180" t="s">
        <v>706</v>
      </c>
      <c r="D601" s="180" t="s">
        <v>182</v>
      </c>
      <c r="E601" s="181" t="s">
        <v>707</v>
      </c>
      <c r="F601" s="182" t="s">
        <v>708</v>
      </c>
      <c r="G601" s="183" t="s">
        <v>220</v>
      </c>
      <c r="H601" s="184">
        <v>42.75</v>
      </c>
      <c r="I601" s="185"/>
      <c r="J601" s="186">
        <f>ROUND(I601*H601,2)</f>
        <v>0</v>
      </c>
      <c r="K601" s="182" t="s">
        <v>186</v>
      </c>
      <c r="L601" s="41"/>
      <c r="M601" s="187" t="s">
        <v>19</v>
      </c>
      <c r="N601" s="188" t="s">
        <v>42</v>
      </c>
      <c r="O601" s="66"/>
      <c r="P601" s="189">
        <f>O601*H601</f>
        <v>0</v>
      </c>
      <c r="Q601" s="189">
        <v>0</v>
      </c>
      <c r="R601" s="189">
        <f>Q601*H601</f>
        <v>0</v>
      </c>
      <c r="S601" s="189">
        <v>0</v>
      </c>
      <c r="T601" s="190">
        <f>S601*H601</f>
        <v>0</v>
      </c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R601" s="191" t="s">
        <v>187</v>
      </c>
      <c r="AT601" s="191" t="s">
        <v>182</v>
      </c>
      <c r="AU601" s="191" t="s">
        <v>80</v>
      </c>
      <c r="AY601" s="19" t="s">
        <v>180</v>
      </c>
      <c r="BE601" s="192">
        <f>IF(N601="základní",J601,0)</f>
        <v>0</v>
      </c>
      <c r="BF601" s="192">
        <f>IF(N601="snížená",J601,0)</f>
        <v>0</v>
      </c>
      <c r="BG601" s="192">
        <f>IF(N601="zákl. přenesená",J601,0)</f>
        <v>0</v>
      </c>
      <c r="BH601" s="192">
        <f>IF(N601="sníž. přenesená",J601,0)</f>
        <v>0</v>
      </c>
      <c r="BI601" s="192">
        <f>IF(N601="nulová",J601,0)</f>
        <v>0</v>
      </c>
      <c r="BJ601" s="19" t="s">
        <v>78</v>
      </c>
      <c r="BK601" s="192">
        <f>ROUND(I601*H601,2)</f>
        <v>0</v>
      </c>
      <c r="BL601" s="19" t="s">
        <v>187</v>
      </c>
      <c r="BM601" s="191" t="s">
        <v>709</v>
      </c>
    </row>
    <row r="602" spans="1:65" s="2" customFormat="1" ht="19.5">
      <c r="A602" s="36"/>
      <c r="B602" s="37"/>
      <c r="C602" s="38"/>
      <c r="D602" s="193" t="s">
        <v>189</v>
      </c>
      <c r="E602" s="38"/>
      <c r="F602" s="194" t="s">
        <v>710</v>
      </c>
      <c r="G602" s="38"/>
      <c r="H602" s="38"/>
      <c r="I602" s="195"/>
      <c r="J602" s="38"/>
      <c r="K602" s="38"/>
      <c r="L602" s="41"/>
      <c r="M602" s="196"/>
      <c r="N602" s="197"/>
      <c r="O602" s="66"/>
      <c r="P602" s="66"/>
      <c r="Q602" s="66"/>
      <c r="R602" s="66"/>
      <c r="S602" s="66"/>
      <c r="T602" s="67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T602" s="19" t="s">
        <v>189</v>
      </c>
      <c r="AU602" s="19" t="s">
        <v>80</v>
      </c>
    </row>
    <row r="603" spans="1:65" s="2" customFormat="1" ht="11.25">
      <c r="A603" s="36"/>
      <c r="B603" s="37"/>
      <c r="C603" s="38"/>
      <c r="D603" s="198" t="s">
        <v>191</v>
      </c>
      <c r="E603" s="38"/>
      <c r="F603" s="199" t="s">
        <v>711</v>
      </c>
      <c r="G603" s="38"/>
      <c r="H603" s="38"/>
      <c r="I603" s="195"/>
      <c r="J603" s="38"/>
      <c r="K603" s="38"/>
      <c r="L603" s="41"/>
      <c r="M603" s="196"/>
      <c r="N603" s="197"/>
      <c r="O603" s="66"/>
      <c r="P603" s="66"/>
      <c r="Q603" s="66"/>
      <c r="R603" s="66"/>
      <c r="S603" s="66"/>
      <c r="T603" s="67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T603" s="19" t="s">
        <v>191</v>
      </c>
      <c r="AU603" s="19" t="s">
        <v>80</v>
      </c>
    </row>
    <row r="604" spans="1:65" s="2" customFormat="1" ht="21.75" customHeight="1">
      <c r="A604" s="36"/>
      <c r="B604" s="37"/>
      <c r="C604" s="180" t="s">
        <v>327</v>
      </c>
      <c r="D604" s="180" t="s">
        <v>182</v>
      </c>
      <c r="E604" s="181" t="s">
        <v>712</v>
      </c>
      <c r="F604" s="182" t="s">
        <v>713</v>
      </c>
      <c r="G604" s="183" t="s">
        <v>249</v>
      </c>
      <c r="H604" s="184">
        <v>24</v>
      </c>
      <c r="I604" s="185"/>
      <c r="J604" s="186">
        <f>ROUND(I604*H604,2)</f>
        <v>0</v>
      </c>
      <c r="K604" s="182" t="s">
        <v>186</v>
      </c>
      <c r="L604" s="41"/>
      <c r="M604" s="187" t="s">
        <v>19</v>
      </c>
      <c r="N604" s="188" t="s">
        <v>42</v>
      </c>
      <c r="O604" s="66"/>
      <c r="P604" s="189">
        <f>O604*H604</f>
        <v>0</v>
      </c>
      <c r="Q604" s="189">
        <v>0</v>
      </c>
      <c r="R604" s="189">
        <f>Q604*H604</f>
        <v>0</v>
      </c>
      <c r="S604" s="189">
        <v>0</v>
      </c>
      <c r="T604" s="190">
        <f>S604*H604</f>
        <v>0</v>
      </c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R604" s="191" t="s">
        <v>187</v>
      </c>
      <c r="AT604" s="191" t="s">
        <v>182</v>
      </c>
      <c r="AU604" s="191" t="s">
        <v>80</v>
      </c>
      <c r="AY604" s="19" t="s">
        <v>180</v>
      </c>
      <c r="BE604" s="192">
        <f>IF(N604="základní",J604,0)</f>
        <v>0</v>
      </c>
      <c r="BF604" s="192">
        <f>IF(N604="snížená",J604,0)</f>
        <v>0</v>
      </c>
      <c r="BG604" s="192">
        <f>IF(N604="zákl. přenesená",J604,0)</f>
        <v>0</v>
      </c>
      <c r="BH604" s="192">
        <f>IF(N604="sníž. přenesená",J604,0)</f>
        <v>0</v>
      </c>
      <c r="BI604" s="192">
        <f>IF(N604="nulová",J604,0)</f>
        <v>0</v>
      </c>
      <c r="BJ604" s="19" t="s">
        <v>78</v>
      </c>
      <c r="BK604" s="192">
        <f>ROUND(I604*H604,2)</f>
        <v>0</v>
      </c>
      <c r="BL604" s="19" t="s">
        <v>187</v>
      </c>
      <c r="BM604" s="191" t="s">
        <v>714</v>
      </c>
    </row>
    <row r="605" spans="1:65" s="2" customFormat="1" ht="19.5">
      <c r="A605" s="36"/>
      <c r="B605" s="37"/>
      <c r="C605" s="38"/>
      <c r="D605" s="193" t="s">
        <v>189</v>
      </c>
      <c r="E605" s="38"/>
      <c r="F605" s="194" t="s">
        <v>715</v>
      </c>
      <c r="G605" s="38"/>
      <c r="H605" s="38"/>
      <c r="I605" s="195"/>
      <c r="J605" s="38"/>
      <c r="K605" s="38"/>
      <c r="L605" s="41"/>
      <c r="M605" s="196"/>
      <c r="N605" s="197"/>
      <c r="O605" s="66"/>
      <c r="P605" s="66"/>
      <c r="Q605" s="66"/>
      <c r="R605" s="66"/>
      <c r="S605" s="66"/>
      <c r="T605" s="67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T605" s="19" t="s">
        <v>189</v>
      </c>
      <c r="AU605" s="19" t="s">
        <v>80</v>
      </c>
    </row>
    <row r="606" spans="1:65" s="2" customFormat="1" ht="11.25">
      <c r="A606" s="36"/>
      <c r="B606" s="37"/>
      <c r="C606" s="38"/>
      <c r="D606" s="198" t="s">
        <v>191</v>
      </c>
      <c r="E606" s="38"/>
      <c r="F606" s="199" t="s">
        <v>716</v>
      </c>
      <c r="G606" s="38"/>
      <c r="H606" s="38"/>
      <c r="I606" s="195"/>
      <c r="J606" s="38"/>
      <c r="K606" s="38"/>
      <c r="L606" s="41"/>
      <c r="M606" s="196"/>
      <c r="N606" s="197"/>
      <c r="O606" s="66"/>
      <c r="P606" s="66"/>
      <c r="Q606" s="66"/>
      <c r="R606" s="66"/>
      <c r="S606" s="66"/>
      <c r="T606" s="67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T606" s="19" t="s">
        <v>191</v>
      </c>
      <c r="AU606" s="19" t="s">
        <v>80</v>
      </c>
    </row>
    <row r="607" spans="1:65" s="14" customFormat="1" ht="11.25">
      <c r="B607" s="210"/>
      <c r="C607" s="211"/>
      <c r="D607" s="193" t="s">
        <v>193</v>
      </c>
      <c r="E607" s="212" t="s">
        <v>19</v>
      </c>
      <c r="F607" s="213" t="s">
        <v>717</v>
      </c>
      <c r="G607" s="211"/>
      <c r="H607" s="214">
        <v>24</v>
      </c>
      <c r="I607" s="215"/>
      <c r="J607" s="211"/>
      <c r="K607" s="211"/>
      <c r="L607" s="216"/>
      <c r="M607" s="217"/>
      <c r="N607" s="218"/>
      <c r="O607" s="218"/>
      <c r="P607" s="218"/>
      <c r="Q607" s="218"/>
      <c r="R607" s="218"/>
      <c r="S607" s="218"/>
      <c r="T607" s="219"/>
      <c r="AT607" s="220" t="s">
        <v>193</v>
      </c>
      <c r="AU607" s="220" t="s">
        <v>80</v>
      </c>
      <c r="AV607" s="14" t="s">
        <v>80</v>
      </c>
      <c r="AW607" s="14" t="s">
        <v>33</v>
      </c>
      <c r="AX607" s="14" t="s">
        <v>78</v>
      </c>
      <c r="AY607" s="220" t="s">
        <v>180</v>
      </c>
    </row>
    <row r="608" spans="1:65" s="2" customFormat="1" ht="24.2" customHeight="1">
      <c r="A608" s="36"/>
      <c r="B608" s="37"/>
      <c r="C608" s="180" t="s">
        <v>473</v>
      </c>
      <c r="D608" s="180" t="s">
        <v>182</v>
      </c>
      <c r="E608" s="181" t="s">
        <v>718</v>
      </c>
      <c r="F608" s="182" t="s">
        <v>719</v>
      </c>
      <c r="G608" s="183" t="s">
        <v>249</v>
      </c>
      <c r="H608" s="184">
        <v>720</v>
      </c>
      <c r="I608" s="185"/>
      <c r="J608" s="186">
        <f>ROUND(I608*H608,2)</f>
        <v>0</v>
      </c>
      <c r="K608" s="182" t="s">
        <v>186</v>
      </c>
      <c r="L608" s="41"/>
      <c r="M608" s="187" t="s">
        <v>19</v>
      </c>
      <c r="N608" s="188" t="s">
        <v>42</v>
      </c>
      <c r="O608" s="66"/>
      <c r="P608" s="189">
        <f>O608*H608</f>
        <v>0</v>
      </c>
      <c r="Q608" s="189">
        <v>0</v>
      </c>
      <c r="R608" s="189">
        <f>Q608*H608</f>
        <v>0</v>
      </c>
      <c r="S608" s="189">
        <v>0</v>
      </c>
      <c r="T608" s="190">
        <f>S608*H608</f>
        <v>0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191" t="s">
        <v>187</v>
      </c>
      <c r="AT608" s="191" t="s">
        <v>182</v>
      </c>
      <c r="AU608" s="191" t="s">
        <v>80</v>
      </c>
      <c r="AY608" s="19" t="s">
        <v>180</v>
      </c>
      <c r="BE608" s="192">
        <f>IF(N608="základní",J608,0)</f>
        <v>0</v>
      </c>
      <c r="BF608" s="192">
        <f>IF(N608="snížená",J608,0)</f>
        <v>0</v>
      </c>
      <c r="BG608" s="192">
        <f>IF(N608="zákl. přenesená",J608,0)</f>
        <v>0</v>
      </c>
      <c r="BH608" s="192">
        <f>IF(N608="sníž. přenesená",J608,0)</f>
        <v>0</v>
      </c>
      <c r="BI608" s="192">
        <f>IF(N608="nulová",J608,0)</f>
        <v>0</v>
      </c>
      <c r="BJ608" s="19" t="s">
        <v>78</v>
      </c>
      <c r="BK608" s="192">
        <f>ROUND(I608*H608,2)</f>
        <v>0</v>
      </c>
      <c r="BL608" s="19" t="s">
        <v>187</v>
      </c>
      <c r="BM608" s="191" t="s">
        <v>720</v>
      </c>
    </row>
    <row r="609" spans="1:65" s="2" customFormat="1" ht="19.5">
      <c r="A609" s="36"/>
      <c r="B609" s="37"/>
      <c r="C609" s="38"/>
      <c r="D609" s="193" t="s">
        <v>189</v>
      </c>
      <c r="E609" s="38"/>
      <c r="F609" s="194" t="s">
        <v>721</v>
      </c>
      <c r="G609" s="38"/>
      <c r="H609" s="38"/>
      <c r="I609" s="195"/>
      <c r="J609" s="38"/>
      <c r="K609" s="38"/>
      <c r="L609" s="41"/>
      <c r="M609" s="196"/>
      <c r="N609" s="197"/>
      <c r="O609" s="66"/>
      <c r="P609" s="66"/>
      <c r="Q609" s="66"/>
      <c r="R609" s="66"/>
      <c r="S609" s="66"/>
      <c r="T609" s="67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T609" s="19" t="s">
        <v>189</v>
      </c>
      <c r="AU609" s="19" t="s">
        <v>80</v>
      </c>
    </row>
    <row r="610" spans="1:65" s="2" customFormat="1" ht="11.25">
      <c r="A610" s="36"/>
      <c r="B610" s="37"/>
      <c r="C610" s="38"/>
      <c r="D610" s="198" t="s">
        <v>191</v>
      </c>
      <c r="E610" s="38"/>
      <c r="F610" s="199" t="s">
        <v>722</v>
      </c>
      <c r="G610" s="38"/>
      <c r="H610" s="38"/>
      <c r="I610" s="195"/>
      <c r="J610" s="38"/>
      <c r="K610" s="38"/>
      <c r="L610" s="41"/>
      <c r="M610" s="196"/>
      <c r="N610" s="197"/>
      <c r="O610" s="66"/>
      <c r="P610" s="66"/>
      <c r="Q610" s="66"/>
      <c r="R610" s="66"/>
      <c r="S610" s="66"/>
      <c r="T610" s="67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T610" s="19" t="s">
        <v>191</v>
      </c>
      <c r="AU610" s="19" t="s">
        <v>80</v>
      </c>
    </row>
    <row r="611" spans="1:65" s="14" customFormat="1" ht="11.25">
      <c r="B611" s="210"/>
      <c r="C611" s="211"/>
      <c r="D611" s="193" t="s">
        <v>193</v>
      </c>
      <c r="E611" s="212" t="s">
        <v>19</v>
      </c>
      <c r="F611" s="213" t="s">
        <v>723</v>
      </c>
      <c r="G611" s="211"/>
      <c r="H611" s="214">
        <v>720</v>
      </c>
      <c r="I611" s="215"/>
      <c r="J611" s="211"/>
      <c r="K611" s="211"/>
      <c r="L611" s="216"/>
      <c r="M611" s="217"/>
      <c r="N611" s="218"/>
      <c r="O611" s="218"/>
      <c r="P611" s="218"/>
      <c r="Q611" s="218"/>
      <c r="R611" s="218"/>
      <c r="S611" s="218"/>
      <c r="T611" s="219"/>
      <c r="AT611" s="220" t="s">
        <v>193</v>
      </c>
      <c r="AU611" s="220" t="s">
        <v>80</v>
      </c>
      <c r="AV611" s="14" t="s">
        <v>80</v>
      </c>
      <c r="AW611" s="14" t="s">
        <v>33</v>
      </c>
      <c r="AX611" s="14" t="s">
        <v>78</v>
      </c>
      <c r="AY611" s="220" t="s">
        <v>180</v>
      </c>
    </row>
    <row r="612" spans="1:65" s="2" customFormat="1" ht="24.2" customHeight="1">
      <c r="A612" s="36"/>
      <c r="B612" s="37"/>
      <c r="C612" s="180" t="s">
        <v>286</v>
      </c>
      <c r="D612" s="180" t="s">
        <v>182</v>
      </c>
      <c r="E612" s="181" t="s">
        <v>724</v>
      </c>
      <c r="F612" s="182" t="s">
        <v>725</v>
      </c>
      <c r="G612" s="183" t="s">
        <v>220</v>
      </c>
      <c r="H612" s="184">
        <v>42.75</v>
      </c>
      <c r="I612" s="185"/>
      <c r="J612" s="186">
        <f>ROUND(I612*H612,2)</f>
        <v>0</v>
      </c>
      <c r="K612" s="182" t="s">
        <v>186</v>
      </c>
      <c r="L612" s="41"/>
      <c r="M612" s="187" t="s">
        <v>19</v>
      </c>
      <c r="N612" s="188" t="s">
        <v>42</v>
      </c>
      <c r="O612" s="66"/>
      <c r="P612" s="189">
        <f>O612*H612</f>
        <v>0</v>
      </c>
      <c r="Q612" s="189">
        <v>0</v>
      </c>
      <c r="R612" s="189">
        <f>Q612*H612</f>
        <v>0</v>
      </c>
      <c r="S612" s="189">
        <v>0</v>
      </c>
      <c r="T612" s="190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191" t="s">
        <v>187</v>
      </c>
      <c r="AT612" s="191" t="s">
        <v>182</v>
      </c>
      <c r="AU612" s="191" t="s">
        <v>80</v>
      </c>
      <c r="AY612" s="19" t="s">
        <v>180</v>
      </c>
      <c r="BE612" s="192">
        <f>IF(N612="základní",J612,0)</f>
        <v>0</v>
      </c>
      <c r="BF612" s="192">
        <f>IF(N612="snížená",J612,0)</f>
        <v>0</v>
      </c>
      <c r="BG612" s="192">
        <f>IF(N612="zákl. přenesená",J612,0)</f>
        <v>0</v>
      </c>
      <c r="BH612" s="192">
        <f>IF(N612="sníž. přenesená",J612,0)</f>
        <v>0</v>
      </c>
      <c r="BI612" s="192">
        <f>IF(N612="nulová",J612,0)</f>
        <v>0</v>
      </c>
      <c r="BJ612" s="19" t="s">
        <v>78</v>
      </c>
      <c r="BK612" s="192">
        <f>ROUND(I612*H612,2)</f>
        <v>0</v>
      </c>
      <c r="BL612" s="19" t="s">
        <v>187</v>
      </c>
      <c r="BM612" s="191" t="s">
        <v>726</v>
      </c>
    </row>
    <row r="613" spans="1:65" s="2" customFormat="1" ht="19.5">
      <c r="A613" s="36"/>
      <c r="B613" s="37"/>
      <c r="C613" s="38"/>
      <c r="D613" s="193" t="s">
        <v>189</v>
      </c>
      <c r="E613" s="38"/>
      <c r="F613" s="194" t="s">
        <v>727</v>
      </c>
      <c r="G613" s="38"/>
      <c r="H613" s="38"/>
      <c r="I613" s="195"/>
      <c r="J613" s="38"/>
      <c r="K613" s="38"/>
      <c r="L613" s="41"/>
      <c r="M613" s="196"/>
      <c r="N613" s="197"/>
      <c r="O613" s="66"/>
      <c r="P613" s="66"/>
      <c r="Q613" s="66"/>
      <c r="R613" s="66"/>
      <c r="S613" s="66"/>
      <c r="T613" s="67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T613" s="19" t="s">
        <v>189</v>
      </c>
      <c r="AU613" s="19" t="s">
        <v>80</v>
      </c>
    </row>
    <row r="614" spans="1:65" s="2" customFormat="1" ht="11.25">
      <c r="A614" s="36"/>
      <c r="B614" s="37"/>
      <c r="C614" s="38"/>
      <c r="D614" s="198" t="s">
        <v>191</v>
      </c>
      <c r="E614" s="38"/>
      <c r="F614" s="199" t="s">
        <v>728</v>
      </c>
      <c r="G614" s="38"/>
      <c r="H614" s="38"/>
      <c r="I614" s="195"/>
      <c r="J614" s="38"/>
      <c r="K614" s="38"/>
      <c r="L614" s="41"/>
      <c r="M614" s="196"/>
      <c r="N614" s="197"/>
      <c r="O614" s="66"/>
      <c r="P614" s="66"/>
      <c r="Q614" s="66"/>
      <c r="R614" s="66"/>
      <c r="S614" s="66"/>
      <c r="T614" s="67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9" t="s">
        <v>191</v>
      </c>
      <c r="AU614" s="19" t="s">
        <v>80</v>
      </c>
    </row>
    <row r="615" spans="1:65" s="2" customFormat="1" ht="24.2" customHeight="1">
      <c r="A615" s="36"/>
      <c r="B615" s="37"/>
      <c r="C615" s="180" t="s">
        <v>288</v>
      </c>
      <c r="D615" s="180" t="s">
        <v>182</v>
      </c>
      <c r="E615" s="181" t="s">
        <v>729</v>
      </c>
      <c r="F615" s="182" t="s">
        <v>730</v>
      </c>
      <c r="G615" s="183" t="s">
        <v>220</v>
      </c>
      <c r="H615" s="184">
        <v>812.25</v>
      </c>
      <c r="I615" s="185"/>
      <c r="J615" s="186">
        <f>ROUND(I615*H615,2)</f>
        <v>0</v>
      </c>
      <c r="K615" s="182" t="s">
        <v>186</v>
      </c>
      <c r="L615" s="41"/>
      <c r="M615" s="187" t="s">
        <v>19</v>
      </c>
      <c r="N615" s="188" t="s">
        <v>42</v>
      </c>
      <c r="O615" s="66"/>
      <c r="P615" s="189">
        <f>O615*H615</f>
        <v>0</v>
      </c>
      <c r="Q615" s="189">
        <v>0</v>
      </c>
      <c r="R615" s="189">
        <f>Q615*H615</f>
        <v>0</v>
      </c>
      <c r="S615" s="189">
        <v>0</v>
      </c>
      <c r="T615" s="190">
        <f>S615*H615</f>
        <v>0</v>
      </c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R615" s="191" t="s">
        <v>187</v>
      </c>
      <c r="AT615" s="191" t="s">
        <v>182</v>
      </c>
      <c r="AU615" s="191" t="s">
        <v>80</v>
      </c>
      <c r="AY615" s="19" t="s">
        <v>180</v>
      </c>
      <c r="BE615" s="192">
        <f>IF(N615="základní",J615,0)</f>
        <v>0</v>
      </c>
      <c r="BF615" s="192">
        <f>IF(N615="snížená",J615,0)</f>
        <v>0</v>
      </c>
      <c r="BG615" s="192">
        <f>IF(N615="zákl. přenesená",J615,0)</f>
        <v>0</v>
      </c>
      <c r="BH615" s="192">
        <f>IF(N615="sníž. přenesená",J615,0)</f>
        <v>0</v>
      </c>
      <c r="BI615" s="192">
        <f>IF(N615="nulová",J615,0)</f>
        <v>0</v>
      </c>
      <c r="BJ615" s="19" t="s">
        <v>78</v>
      </c>
      <c r="BK615" s="192">
        <f>ROUND(I615*H615,2)</f>
        <v>0</v>
      </c>
      <c r="BL615" s="19" t="s">
        <v>187</v>
      </c>
      <c r="BM615" s="191" t="s">
        <v>731</v>
      </c>
    </row>
    <row r="616" spans="1:65" s="2" customFormat="1" ht="29.25">
      <c r="A616" s="36"/>
      <c r="B616" s="37"/>
      <c r="C616" s="38"/>
      <c r="D616" s="193" t="s">
        <v>189</v>
      </c>
      <c r="E616" s="38"/>
      <c r="F616" s="194" t="s">
        <v>732</v>
      </c>
      <c r="G616" s="38"/>
      <c r="H616" s="38"/>
      <c r="I616" s="195"/>
      <c r="J616" s="38"/>
      <c r="K616" s="38"/>
      <c r="L616" s="41"/>
      <c r="M616" s="196"/>
      <c r="N616" s="197"/>
      <c r="O616" s="66"/>
      <c r="P616" s="66"/>
      <c r="Q616" s="66"/>
      <c r="R616" s="66"/>
      <c r="S616" s="66"/>
      <c r="T616" s="67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T616" s="19" t="s">
        <v>189</v>
      </c>
      <c r="AU616" s="19" t="s">
        <v>80</v>
      </c>
    </row>
    <row r="617" spans="1:65" s="2" customFormat="1" ht="11.25">
      <c r="A617" s="36"/>
      <c r="B617" s="37"/>
      <c r="C617" s="38"/>
      <c r="D617" s="198" t="s">
        <v>191</v>
      </c>
      <c r="E617" s="38"/>
      <c r="F617" s="199" t="s">
        <v>733</v>
      </c>
      <c r="G617" s="38"/>
      <c r="H617" s="38"/>
      <c r="I617" s="195"/>
      <c r="J617" s="38"/>
      <c r="K617" s="38"/>
      <c r="L617" s="41"/>
      <c r="M617" s="196"/>
      <c r="N617" s="197"/>
      <c r="O617" s="66"/>
      <c r="P617" s="66"/>
      <c r="Q617" s="66"/>
      <c r="R617" s="66"/>
      <c r="S617" s="66"/>
      <c r="T617" s="67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T617" s="19" t="s">
        <v>191</v>
      </c>
      <c r="AU617" s="19" t="s">
        <v>80</v>
      </c>
    </row>
    <row r="618" spans="1:65" s="14" customFormat="1" ht="22.5">
      <c r="B618" s="210"/>
      <c r="C618" s="211"/>
      <c r="D618" s="193" t="s">
        <v>193</v>
      </c>
      <c r="E618" s="212" t="s">
        <v>19</v>
      </c>
      <c r="F618" s="213" t="s">
        <v>734</v>
      </c>
      <c r="G618" s="211"/>
      <c r="H618" s="214">
        <v>812.25</v>
      </c>
      <c r="I618" s="215"/>
      <c r="J618" s="211"/>
      <c r="K618" s="211"/>
      <c r="L618" s="216"/>
      <c r="M618" s="217"/>
      <c r="N618" s="218"/>
      <c r="O618" s="218"/>
      <c r="P618" s="218"/>
      <c r="Q618" s="218"/>
      <c r="R618" s="218"/>
      <c r="S618" s="218"/>
      <c r="T618" s="219"/>
      <c r="AT618" s="220" t="s">
        <v>193</v>
      </c>
      <c r="AU618" s="220" t="s">
        <v>80</v>
      </c>
      <c r="AV618" s="14" t="s">
        <v>80</v>
      </c>
      <c r="AW618" s="14" t="s">
        <v>33</v>
      </c>
      <c r="AX618" s="14" t="s">
        <v>78</v>
      </c>
      <c r="AY618" s="220" t="s">
        <v>180</v>
      </c>
    </row>
    <row r="619" spans="1:65" s="2" customFormat="1" ht="33" customHeight="1">
      <c r="A619" s="36"/>
      <c r="B619" s="37"/>
      <c r="C619" s="180" t="s">
        <v>735</v>
      </c>
      <c r="D619" s="180" t="s">
        <v>182</v>
      </c>
      <c r="E619" s="181" t="s">
        <v>736</v>
      </c>
      <c r="F619" s="182" t="s">
        <v>737</v>
      </c>
      <c r="G619" s="183" t="s">
        <v>220</v>
      </c>
      <c r="H619" s="184">
        <v>42.75</v>
      </c>
      <c r="I619" s="185"/>
      <c r="J619" s="186">
        <f>ROUND(I619*H619,2)</f>
        <v>0</v>
      </c>
      <c r="K619" s="182" t="s">
        <v>186</v>
      </c>
      <c r="L619" s="41"/>
      <c r="M619" s="187" t="s">
        <v>19</v>
      </c>
      <c r="N619" s="188" t="s">
        <v>42</v>
      </c>
      <c r="O619" s="66"/>
      <c r="P619" s="189">
        <f>O619*H619</f>
        <v>0</v>
      </c>
      <c r="Q619" s="189">
        <v>0</v>
      </c>
      <c r="R619" s="189">
        <f>Q619*H619</f>
        <v>0</v>
      </c>
      <c r="S619" s="189">
        <v>0</v>
      </c>
      <c r="T619" s="190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191" t="s">
        <v>187</v>
      </c>
      <c r="AT619" s="191" t="s">
        <v>182</v>
      </c>
      <c r="AU619" s="191" t="s">
        <v>80</v>
      </c>
      <c r="AY619" s="19" t="s">
        <v>180</v>
      </c>
      <c r="BE619" s="192">
        <f>IF(N619="základní",J619,0)</f>
        <v>0</v>
      </c>
      <c r="BF619" s="192">
        <f>IF(N619="snížená",J619,0)</f>
        <v>0</v>
      </c>
      <c r="BG619" s="192">
        <f>IF(N619="zákl. přenesená",J619,0)</f>
        <v>0</v>
      </c>
      <c r="BH619" s="192">
        <f>IF(N619="sníž. přenesená",J619,0)</f>
        <v>0</v>
      </c>
      <c r="BI619" s="192">
        <f>IF(N619="nulová",J619,0)</f>
        <v>0</v>
      </c>
      <c r="BJ619" s="19" t="s">
        <v>78</v>
      </c>
      <c r="BK619" s="192">
        <f>ROUND(I619*H619,2)</f>
        <v>0</v>
      </c>
      <c r="BL619" s="19" t="s">
        <v>187</v>
      </c>
      <c r="BM619" s="191" t="s">
        <v>738</v>
      </c>
    </row>
    <row r="620" spans="1:65" s="2" customFormat="1" ht="29.25">
      <c r="A620" s="36"/>
      <c r="B620" s="37"/>
      <c r="C620" s="38"/>
      <c r="D620" s="193" t="s">
        <v>189</v>
      </c>
      <c r="E620" s="38"/>
      <c r="F620" s="194" t="s">
        <v>739</v>
      </c>
      <c r="G620" s="38"/>
      <c r="H620" s="38"/>
      <c r="I620" s="195"/>
      <c r="J620" s="38"/>
      <c r="K620" s="38"/>
      <c r="L620" s="41"/>
      <c r="M620" s="196"/>
      <c r="N620" s="197"/>
      <c r="O620" s="66"/>
      <c r="P620" s="66"/>
      <c r="Q620" s="66"/>
      <c r="R620" s="66"/>
      <c r="S620" s="66"/>
      <c r="T620" s="67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T620" s="19" t="s">
        <v>189</v>
      </c>
      <c r="AU620" s="19" t="s">
        <v>80</v>
      </c>
    </row>
    <row r="621" spans="1:65" s="2" customFormat="1" ht="11.25">
      <c r="A621" s="36"/>
      <c r="B621" s="37"/>
      <c r="C621" s="38"/>
      <c r="D621" s="198" t="s">
        <v>191</v>
      </c>
      <c r="E621" s="38"/>
      <c r="F621" s="199" t="s">
        <v>740</v>
      </c>
      <c r="G621" s="38"/>
      <c r="H621" s="38"/>
      <c r="I621" s="195"/>
      <c r="J621" s="38"/>
      <c r="K621" s="38"/>
      <c r="L621" s="41"/>
      <c r="M621" s="196"/>
      <c r="N621" s="197"/>
      <c r="O621" s="66"/>
      <c r="P621" s="66"/>
      <c r="Q621" s="66"/>
      <c r="R621" s="66"/>
      <c r="S621" s="66"/>
      <c r="T621" s="67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T621" s="19" t="s">
        <v>191</v>
      </c>
      <c r="AU621" s="19" t="s">
        <v>80</v>
      </c>
    </row>
    <row r="622" spans="1:65" s="12" customFormat="1" ht="22.9" customHeight="1">
      <c r="B622" s="164"/>
      <c r="C622" s="165"/>
      <c r="D622" s="166" t="s">
        <v>70</v>
      </c>
      <c r="E622" s="178" t="s">
        <v>741</v>
      </c>
      <c r="F622" s="178" t="s">
        <v>742</v>
      </c>
      <c r="G622" s="165"/>
      <c r="H622" s="165"/>
      <c r="I622" s="168"/>
      <c r="J622" s="179">
        <f>BK622</f>
        <v>0</v>
      </c>
      <c r="K622" s="165"/>
      <c r="L622" s="170"/>
      <c r="M622" s="171"/>
      <c r="N622" s="172"/>
      <c r="O622" s="172"/>
      <c r="P622" s="173">
        <f>SUM(P623:P625)</f>
        <v>0</v>
      </c>
      <c r="Q622" s="172"/>
      <c r="R622" s="173">
        <f>SUM(R623:R625)</f>
        <v>0</v>
      </c>
      <c r="S622" s="172"/>
      <c r="T622" s="174">
        <f>SUM(T623:T625)</f>
        <v>0</v>
      </c>
      <c r="AR622" s="175" t="s">
        <v>78</v>
      </c>
      <c r="AT622" s="176" t="s">
        <v>70</v>
      </c>
      <c r="AU622" s="176" t="s">
        <v>78</v>
      </c>
      <c r="AY622" s="175" t="s">
        <v>180</v>
      </c>
      <c r="BK622" s="177">
        <f>SUM(BK623:BK625)</f>
        <v>0</v>
      </c>
    </row>
    <row r="623" spans="1:65" s="2" customFormat="1" ht="21.75" customHeight="1">
      <c r="A623" s="36"/>
      <c r="B623" s="37"/>
      <c r="C623" s="180" t="s">
        <v>743</v>
      </c>
      <c r="D623" s="180" t="s">
        <v>182</v>
      </c>
      <c r="E623" s="181" t="s">
        <v>744</v>
      </c>
      <c r="F623" s="182" t="s">
        <v>745</v>
      </c>
      <c r="G623" s="183" t="s">
        <v>220</v>
      </c>
      <c r="H623" s="184">
        <v>43.609000000000002</v>
      </c>
      <c r="I623" s="185"/>
      <c r="J623" s="186">
        <f>ROUND(I623*H623,2)</f>
        <v>0</v>
      </c>
      <c r="K623" s="182" t="s">
        <v>186</v>
      </c>
      <c r="L623" s="41"/>
      <c r="M623" s="187" t="s">
        <v>19</v>
      </c>
      <c r="N623" s="188" t="s">
        <v>42</v>
      </c>
      <c r="O623" s="66"/>
      <c r="P623" s="189">
        <f>O623*H623</f>
        <v>0</v>
      </c>
      <c r="Q623" s="189">
        <v>0</v>
      </c>
      <c r="R623" s="189">
        <f>Q623*H623</f>
        <v>0</v>
      </c>
      <c r="S623" s="189">
        <v>0</v>
      </c>
      <c r="T623" s="190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91" t="s">
        <v>187</v>
      </c>
      <c r="AT623" s="191" t="s">
        <v>182</v>
      </c>
      <c r="AU623" s="191" t="s">
        <v>80</v>
      </c>
      <c r="AY623" s="19" t="s">
        <v>180</v>
      </c>
      <c r="BE623" s="192">
        <f>IF(N623="základní",J623,0)</f>
        <v>0</v>
      </c>
      <c r="BF623" s="192">
        <f>IF(N623="snížená",J623,0)</f>
        <v>0</v>
      </c>
      <c r="BG623" s="192">
        <f>IF(N623="zákl. přenesená",J623,0)</f>
        <v>0</v>
      </c>
      <c r="BH623" s="192">
        <f>IF(N623="sníž. přenesená",J623,0)</f>
        <v>0</v>
      </c>
      <c r="BI623" s="192">
        <f>IF(N623="nulová",J623,0)</f>
        <v>0</v>
      </c>
      <c r="BJ623" s="19" t="s">
        <v>78</v>
      </c>
      <c r="BK623" s="192">
        <f>ROUND(I623*H623,2)</f>
        <v>0</v>
      </c>
      <c r="BL623" s="19" t="s">
        <v>187</v>
      </c>
      <c r="BM623" s="191" t="s">
        <v>746</v>
      </c>
    </row>
    <row r="624" spans="1:65" s="2" customFormat="1" ht="39">
      <c r="A624" s="36"/>
      <c r="B624" s="37"/>
      <c r="C624" s="38"/>
      <c r="D624" s="193" t="s">
        <v>189</v>
      </c>
      <c r="E624" s="38"/>
      <c r="F624" s="194" t="s">
        <v>747</v>
      </c>
      <c r="G624" s="38"/>
      <c r="H624" s="38"/>
      <c r="I624" s="195"/>
      <c r="J624" s="38"/>
      <c r="K624" s="38"/>
      <c r="L624" s="41"/>
      <c r="M624" s="196"/>
      <c r="N624" s="197"/>
      <c r="O624" s="66"/>
      <c r="P624" s="66"/>
      <c r="Q624" s="66"/>
      <c r="R624" s="66"/>
      <c r="S624" s="66"/>
      <c r="T624" s="67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T624" s="19" t="s">
        <v>189</v>
      </c>
      <c r="AU624" s="19" t="s">
        <v>80</v>
      </c>
    </row>
    <row r="625" spans="1:65" s="2" customFormat="1" ht="11.25">
      <c r="A625" s="36"/>
      <c r="B625" s="37"/>
      <c r="C625" s="38"/>
      <c r="D625" s="198" t="s">
        <v>191</v>
      </c>
      <c r="E625" s="38"/>
      <c r="F625" s="199" t="s">
        <v>748</v>
      </c>
      <c r="G625" s="38"/>
      <c r="H625" s="38"/>
      <c r="I625" s="195"/>
      <c r="J625" s="38"/>
      <c r="K625" s="38"/>
      <c r="L625" s="41"/>
      <c r="M625" s="196"/>
      <c r="N625" s="197"/>
      <c r="O625" s="66"/>
      <c r="P625" s="66"/>
      <c r="Q625" s="66"/>
      <c r="R625" s="66"/>
      <c r="S625" s="66"/>
      <c r="T625" s="67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T625" s="19" t="s">
        <v>191</v>
      </c>
      <c r="AU625" s="19" t="s">
        <v>80</v>
      </c>
    </row>
    <row r="626" spans="1:65" s="12" customFormat="1" ht="25.9" customHeight="1">
      <c r="B626" s="164"/>
      <c r="C626" s="165"/>
      <c r="D626" s="166" t="s">
        <v>70</v>
      </c>
      <c r="E626" s="167" t="s">
        <v>749</v>
      </c>
      <c r="F626" s="167" t="s">
        <v>750</v>
      </c>
      <c r="G626" s="165"/>
      <c r="H626" s="165"/>
      <c r="I626" s="168"/>
      <c r="J626" s="169">
        <f>BK626</f>
        <v>0</v>
      </c>
      <c r="K626" s="165"/>
      <c r="L626" s="170"/>
      <c r="M626" s="171"/>
      <c r="N626" s="172"/>
      <c r="O626" s="172"/>
      <c r="P626" s="173">
        <f>P627+P640+P722+P826+P887+P1013+P1029+P1139+P1295+P1427+P1460+P1568</f>
        <v>0</v>
      </c>
      <c r="Q626" s="172"/>
      <c r="R626" s="173">
        <f>R627+R640+R722+R826+R887+R1013+R1029+R1139+R1295+R1427+R1460+R1568</f>
        <v>12.61017661</v>
      </c>
      <c r="S626" s="172"/>
      <c r="T626" s="174">
        <f>T627+T640+T722+T826+T887+T1013+T1029+T1139+T1295+T1427+T1460+T1568</f>
        <v>3.0151105599999997</v>
      </c>
      <c r="AR626" s="175" t="s">
        <v>80</v>
      </c>
      <c r="AT626" s="176" t="s">
        <v>70</v>
      </c>
      <c r="AU626" s="176" t="s">
        <v>71</v>
      </c>
      <c r="AY626" s="175" t="s">
        <v>180</v>
      </c>
      <c r="BK626" s="177">
        <f>BK627+BK640+BK722+BK826+BK887+BK1013+BK1029+BK1139+BK1295+BK1427+BK1460+BK1568</f>
        <v>0</v>
      </c>
    </row>
    <row r="627" spans="1:65" s="12" customFormat="1" ht="22.9" customHeight="1">
      <c r="B627" s="164"/>
      <c r="C627" s="165"/>
      <c r="D627" s="166" t="s">
        <v>70</v>
      </c>
      <c r="E627" s="178" t="s">
        <v>751</v>
      </c>
      <c r="F627" s="178" t="s">
        <v>752</v>
      </c>
      <c r="G627" s="165"/>
      <c r="H627" s="165"/>
      <c r="I627" s="168"/>
      <c r="J627" s="179">
        <f>BK627</f>
        <v>0</v>
      </c>
      <c r="K627" s="165"/>
      <c r="L627" s="170"/>
      <c r="M627" s="171"/>
      <c r="N627" s="172"/>
      <c r="O627" s="172"/>
      <c r="P627" s="173">
        <f>SUM(P628:P639)</f>
        <v>0</v>
      </c>
      <c r="Q627" s="172"/>
      <c r="R627" s="173">
        <f>SUM(R628:R639)</f>
        <v>2.7511000000000001E-2</v>
      </c>
      <c r="S627" s="172"/>
      <c r="T627" s="174">
        <f>SUM(T628:T639)</f>
        <v>0</v>
      </c>
      <c r="AR627" s="175" t="s">
        <v>80</v>
      </c>
      <c r="AT627" s="176" t="s">
        <v>70</v>
      </c>
      <c r="AU627" s="176" t="s">
        <v>78</v>
      </c>
      <c r="AY627" s="175" t="s">
        <v>180</v>
      </c>
      <c r="BK627" s="177">
        <f>SUM(BK628:BK639)</f>
        <v>0</v>
      </c>
    </row>
    <row r="628" spans="1:65" s="2" customFormat="1" ht="37.9" customHeight="1">
      <c r="A628" s="36"/>
      <c r="B628" s="37"/>
      <c r="C628" s="180" t="s">
        <v>753</v>
      </c>
      <c r="D628" s="180" t="s">
        <v>182</v>
      </c>
      <c r="E628" s="181" t="s">
        <v>754</v>
      </c>
      <c r="F628" s="182" t="s">
        <v>755</v>
      </c>
      <c r="G628" s="183" t="s">
        <v>230</v>
      </c>
      <c r="H628" s="184">
        <v>6.1</v>
      </c>
      <c r="I628" s="185"/>
      <c r="J628" s="186">
        <f>ROUND(I628*H628,2)</f>
        <v>0</v>
      </c>
      <c r="K628" s="182" t="s">
        <v>304</v>
      </c>
      <c r="L628" s="41"/>
      <c r="M628" s="187" t="s">
        <v>19</v>
      </c>
      <c r="N628" s="188" t="s">
        <v>42</v>
      </c>
      <c r="O628" s="66"/>
      <c r="P628" s="189">
        <f>O628*H628</f>
        <v>0</v>
      </c>
      <c r="Q628" s="189">
        <v>4.5100000000000001E-3</v>
      </c>
      <c r="R628" s="189">
        <f>Q628*H628</f>
        <v>2.7511000000000001E-2</v>
      </c>
      <c r="S628" s="189">
        <v>0</v>
      </c>
      <c r="T628" s="190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91" t="s">
        <v>312</v>
      </c>
      <c r="AT628" s="191" t="s">
        <v>182</v>
      </c>
      <c r="AU628" s="191" t="s">
        <v>80</v>
      </c>
      <c r="AY628" s="19" t="s">
        <v>180</v>
      </c>
      <c r="BE628" s="192">
        <f>IF(N628="základní",J628,0)</f>
        <v>0</v>
      </c>
      <c r="BF628" s="192">
        <f>IF(N628="snížená",J628,0)</f>
        <v>0</v>
      </c>
      <c r="BG628" s="192">
        <f>IF(N628="zákl. přenesená",J628,0)</f>
        <v>0</v>
      </c>
      <c r="BH628" s="192">
        <f>IF(N628="sníž. přenesená",J628,0)</f>
        <v>0</v>
      </c>
      <c r="BI628" s="192">
        <f>IF(N628="nulová",J628,0)</f>
        <v>0</v>
      </c>
      <c r="BJ628" s="19" t="s">
        <v>78</v>
      </c>
      <c r="BK628" s="192">
        <f>ROUND(I628*H628,2)</f>
        <v>0</v>
      </c>
      <c r="BL628" s="19" t="s">
        <v>312</v>
      </c>
      <c r="BM628" s="191" t="s">
        <v>756</v>
      </c>
    </row>
    <row r="629" spans="1:65" s="2" customFormat="1" ht="19.5">
      <c r="A629" s="36"/>
      <c r="B629" s="37"/>
      <c r="C629" s="38"/>
      <c r="D629" s="193" t="s">
        <v>189</v>
      </c>
      <c r="E629" s="38"/>
      <c r="F629" s="194" t="s">
        <v>755</v>
      </c>
      <c r="G629" s="38"/>
      <c r="H629" s="38"/>
      <c r="I629" s="195"/>
      <c r="J629" s="38"/>
      <c r="K629" s="38"/>
      <c r="L629" s="41"/>
      <c r="M629" s="196"/>
      <c r="N629" s="197"/>
      <c r="O629" s="66"/>
      <c r="P629" s="66"/>
      <c r="Q629" s="66"/>
      <c r="R629" s="66"/>
      <c r="S629" s="66"/>
      <c r="T629" s="67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T629" s="19" t="s">
        <v>189</v>
      </c>
      <c r="AU629" s="19" t="s">
        <v>80</v>
      </c>
    </row>
    <row r="630" spans="1:65" s="13" customFormat="1" ht="11.25">
      <c r="B630" s="200"/>
      <c r="C630" s="201"/>
      <c r="D630" s="193" t="s">
        <v>193</v>
      </c>
      <c r="E630" s="202" t="s">
        <v>19</v>
      </c>
      <c r="F630" s="203" t="s">
        <v>201</v>
      </c>
      <c r="G630" s="201"/>
      <c r="H630" s="202" t="s">
        <v>19</v>
      </c>
      <c r="I630" s="204"/>
      <c r="J630" s="201"/>
      <c r="K630" s="201"/>
      <c r="L630" s="205"/>
      <c r="M630" s="206"/>
      <c r="N630" s="207"/>
      <c r="O630" s="207"/>
      <c r="P630" s="207"/>
      <c r="Q630" s="207"/>
      <c r="R630" s="207"/>
      <c r="S630" s="207"/>
      <c r="T630" s="208"/>
      <c r="AT630" s="209" t="s">
        <v>193</v>
      </c>
      <c r="AU630" s="209" t="s">
        <v>80</v>
      </c>
      <c r="AV630" s="13" t="s">
        <v>78</v>
      </c>
      <c r="AW630" s="13" t="s">
        <v>33</v>
      </c>
      <c r="AX630" s="13" t="s">
        <v>71</v>
      </c>
      <c r="AY630" s="209" t="s">
        <v>180</v>
      </c>
    </row>
    <row r="631" spans="1:65" s="13" customFormat="1" ht="11.25">
      <c r="B631" s="200"/>
      <c r="C631" s="201"/>
      <c r="D631" s="193" t="s">
        <v>193</v>
      </c>
      <c r="E631" s="202" t="s">
        <v>19</v>
      </c>
      <c r="F631" s="203" t="s">
        <v>757</v>
      </c>
      <c r="G631" s="201"/>
      <c r="H631" s="202" t="s">
        <v>19</v>
      </c>
      <c r="I631" s="204"/>
      <c r="J631" s="201"/>
      <c r="K631" s="201"/>
      <c r="L631" s="205"/>
      <c r="M631" s="206"/>
      <c r="N631" s="207"/>
      <c r="O631" s="207"/>
      <c r="P631" s="207"/>
      <c r="Q631" s="207"/>
      <c r="R631" s="207"/>
      <c r="S631" s="207"/>
      <c r="T631" s="208"/>
      <c r="AT631" s="209" t="s">
        <v>193</v>
      </c>
      <c r="AU631" s="209" t="s">
        <v>80</v>
      </c>
      <c r="AV631" s="13" t="s">
        <v>78</v>
      </c>
      <c r="AW631" s="13" t="s">
        <v>33</v>
      </c>
      <c r="AX631" s="13" t="s">
        <v>71</v>
      </c>
      <c r="AY631" s="209" t="s">
        <v>180</v>
      </c>
    </row>
    <row r="632" spans="1:65" s="13" customFormat="1" ht="11.25">
      <c r="B632" s="200"/>
      <c r="C632" s="201"/>
      <c r="D632" s="193" t="s">
        <v>193</v>
      </c>
      <c r="E632" s="202" t="s">
        <v>19</v>
      </c>
      <c r="F632" s="203" t="s">
        <v>758</v>
      </c>
      <c r="G632" s="201"/>
      <c r="H632" s="202" t="s">
        <v>19</v>
      </c>
      <c r="I632" s="204"/>
      <c r="J632" s="201"/>
      <c r="K632" s="201"/>
      <c r="L632" s="205"/>
      <c r="M632" s="206"/>
      <c r="N632" s="207"/>
      <c r="O632" s="207"/>
      <c r="P632" s="207"/>
      <c r="Q632" s="207"/>
      <c r="R632" s="207"/>
      <c r="S632" s="207"/>
      <c r="T632" s="208"/>
      <c r="AT632" s="209" t="s">
        <v>193</v>
      </c>
      <c r="AU632" s="209" t="s">
        <v>80</v>
      </c>
      <c r="AV632" s="13" t="s">
        <v>78</v>
      </c>
      <c r="AW632" s="13" t="s">
        <v>33</v>
      </c>
      <c r="AX632" s="13" t="s">
        <v>71</v>
      </c>
      <c r="AY632" s="209" t="s">
        <v>180</v>
      </c>
    </row>
    <row r="633" spans="1:65" s="13" customFormat="1" ht="22.5">
      <c r="B633" s="200"/>
      <c r="C633" s="201"/>
      <c r="D633" s="193" t="s">
        <v>193</v>
      </c>
      <c r="E633" s="202" t="s">
        <v>19</v>
      </c>
      <c r="F633" s="203" t="s">
        <v>759</v>
      </c>
      <c r="G633" s="201"/>
      <c r="H633" s="202" t="s">
        <v>19</v>
      </c>
      <c r="I633" s="204"/>
      <c r="J633" s="201"/>
      <c r="K633" s="201"/>
      <c r="L633" s="205"/>
      <c r="M633" s="206"/>
      <c r="N633" s="207"/>
      <c r="O633" s="207"/>
      <c r="P633" s="207"/>
      <c r="Q633" s="207"/>
      <c r="R633" s="207"/>
      <c r="S633" s="207"/>
      <c r="T633" s="208"/>
      <c r="AT633" s="209" t="s">
        <v>193</v>
      </c>
      <c r="AU633" s="209" t="s">
        <v>80</v>
      </c>
      <c r="AV633" s="13" t="s">
        <v>78</v>
      </c>
      <c r="AW633" s="13" t="s">
        <v>33</v>
      </c>
      <c r="AX633" s="13" t="s">
        <v>71</v>
      </c>
      <c r="AY633" s="209" t="s">
        <v>180</v>
      </c>
    </row>
    <row r="634" spans="1:65" s="14" customFormat="1" ht="11.25">
      <c r="B634" s="210"/>
      <c r="C634" s="211"/>
      <c r="D634" s="193" t="s">
        <v>193</v>
      </c>
      <c r="E634" s="212" t="s">
        <v>19</v>
      </c>
      <c r="F634" s="213" t="s">
        <v>760</v>
      </c>
      <c r="G634" s="211"/>
      <c r="H634" s="214">
        <v>2.9</v>
      </c>
      <c r="I634" s="215"/>
      <c r="J634" s="211"/>
      <c r="K634" s="211"/>
      <c r="L634" s="216"/>
      <c r="M634" s="217"/>
      <c r="N634" s="218"/>
      <c r="O634" s="218"/>
      <c r="P634" s="218"/>
      <c r="Q634" s="218"/>
      <c r="R634" s="218"/>
      <c r="S634" s="218"/>
      <c r="T634" s="219"/>
      <c r="AT634" s="220" t="s">
        <v>193</v>
      </c>
      <c r="AU634" s="220" t="s">
        <v>80</v>
      </c>
      <c r="AV634" s="14" t="s">
        <v>80</v>
      </c>
      <c r="AW634" s="14" t="s">
        <v>33</v>
      </c>
      <c r="AX634" s="14" t="s">
        <v>71</v>
      </c>
      <c r="AY634" s="220" t="s">
        <v>180</v>
      </c>
    </row>
    <row r="635" spans="1:65" s="14" customFormat="1" ht="11.25">
      <c r="B635" s="210"/>
      <c r="C635" s="211"/>
      <c r="D635" s="193" t="s">
        <v>193</v>
      </c>
      <c r="E635" s="212" t="s">
        <v>19</v>
      </c>
      <c r="F635" s="213" t="s">
        <v>761</v>
      </c>
      <c r="G635" s="211"/>
      <c r="H635" s="214">
        <v>3.2</v>
      </c>
      <c r="I635" s="215"/>
      <c r="J635" s="211"/>
      <c r="K635" s="211"/>
      <c r="L635" s="216"/>
      <c r="M635" s="217"/>
      <c r="N635" s="218"/>
      <c r="O635" s="218"/>
      <c r="P635" s="218"/>
      <c r="Q635" s="218"/>
      <c r="R635" s="218"/>
      <c r="S635" s="218"/>
      <c r="T635" s="219"/>
      <c r="AT635" s="220" t="s">
        <v>193</v>
      </c>
      <c r="AU635" s="220" t="s">
        <v>80</v>
      </c>
      <c r="AV635" s="14" t="s">
        <v>80</v>
      </c>
      <c r="AW635" s="14" t="s">
        <v>33</v>
      </c>
      <c r="AX635" s="14" t="s">
        <v>71</v>
      </c>
      <c r="AY635" s="220" t="s">
        <v>180</v>
      </c>
    </row>
    <row r="636" spans="1:65" s="15" customFormat="1" ht="11.25">
      <c r="B636" s="221"/>
      <c r="C636" s="222"/>
      <c r="D636" s="193" t="s">
        <v>193</v>
      </c>
      <c r="E636" s="223" t="s">
        <v>19</v>
      </c>
      <c r="F636" s="224" t="s">
        <v>238</v>
      </c>
      <c r="G636" s="222"/>
      <c r="H636" s="225">
        <v>6.1</v>
      </c>
      <c r="I636" s="226"/>
      <c r="J636" s="222"/>
      <c r="K636" s="222"/>
      <c r="L636" s="227"/>
      <c r="M636" s="228"/>
      <c r="N636" s="229"/>
      <c r="O636" s="229"/>
      <c r="P636" s="229"/>
      <c r="Q636" s="229"/>
      <c r="R636" s="229"/>
      <c r="S636" s="229"/>
      <c r="T636" s="230"/>
      <c r="AT636" s="231" t="s">
        <v>193</v>
      </c>
      <c r="AU636" s="231" t="s">
        <v>80</v>
      </c>
      <c r="AV636" s="15" t="s">
        <v>187</v>
      </c>
      <c r="AW636" s="15" t="s">
        <v>33</v>
      </c>
      <c r="AX636" s="15" t="s">
        <v>78</v>
      </c>
      <c r="AY636" s="231" t="s">
        <v>180</v>
      </c>
    </row>
    <row r="637" spans="1:65" s="2" customFormat="1" ht="33" customHeight="1">
      <c r="A637" s="36"/>
      <c r="B637" s="37"/>
      <c r="C637" s="180" t="s">
        <v>762</v>
      </c>
      <c r="D637" s="180" t="s">
        <v>182</v>
      </c>
      <c r="E637" s="181" t="s">
        <v>763</v>
      </c>
      <c r="F637" s="182" t="s">
        <v>764</v>
      </c>
      <c r="G637" s="183" t="s">
        <v>765</v>
      </c>
      <c r="H637" s="253"/>
      <c r="I637" s="185"/>
      <c r="J637" s="186">
        <f>ROUND(I637*H637,2)</f>
        <v>0</v>
      </c>
      <c r="K637" s="182" t="s">
        <v>186</v>
      </c>
      <c r="L637" s="41"/>
      <c r="M637" s="187" t="s">
        <v>19</v>
      </c>
      <c r="N637" s="188" t="s">
        <v>42</v>
      </c>
      <c r="O637" s="66"/>
      <c r="P637" s="189">
        <f>O637*H637</f>
        <v>0</v>
      </c>
      <c r="Q637" s="189">
        <v>0</v>
      </c>
      <c r="R637" s="189">
        <f>Q637*H637</f>
        <v>0</v>
      </c>
      <c r="S637" s="189">
        <v>0</v>
      </c>
      <c r="T637" s="190">
        <f>S637*H637</f>
        <v>0</v>
      </c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R637" s="191" t="s">
        <v>312</v>
      </c>
      <c r="AT637" s="191" t="s">
        <v>182</v>
      </c>
      <c r="AU637" s="191" t="s">
        <v>80</v>
      </c>
      <c r="AY637" s="19" t="s">
        <v>180</v>
      </c>
      <c r="BE637" s="192">
        <f>IF(N637="základní",J637,0)</f>
        <v>0</v>
      </c>
      <c r="BF637" s="192">
        <f>IF(N637="snížená",J637,0)</f>
        <v>0</v>
      </c>
      <c r="BG637" s="192">
        <f>IF(N637="zákl. přenesená",J637,0)</f>
        <v>0</v>
      </c>
      <c r="BH637" s="192">
        <f>IF(N637="sníž. přenesená",J637,0)</f>
        <v>0</v>
      </c>
      <c r="BI637" s="192">
        <f>IF(N637="nulová",J637,0)</f>
        <v>0</v>
      </c>
      <c r="BJ637" s="19" t="s">
        <v>78</v>
      </c>
      <c r="BK637" s="192">
        <f>ROUND(I637*H637,2)</f>
        <v>0</v>
      </c>
      <c r="BL637" s="19" t="s">
        <v>312</v>
      </c>
      <c r="BM637" s="191" t="s">
        <v>766</v>
      </c>
    </row>
    <row r="638" spans="1:65" s="2" customFormat="1" ht="29.25">
      <c r="A638" s="36"/>
      <c r="B638" s="37"/>
      <c r="C638" s="38"/>
      <c r="D638" s="193" t="s">
        <v>189</v>
      </c>
      <c r="E638" s="38"/>
      <c r="F638" s="194" t="s">
        <v>767</v>
      </c>
      <c r="G638" s="38"/>
      <c r="H638" s="38"/>
      <c r="I638" s="195"/>
      <c r="J638" s="38"/>
      <c r="K638" s="38"/>
      <c r="L638" s="41"/>
      <c r="M638" s="196"/>
      <c r="N638" s="197"/>
      <c r="O638" s="66"/>
      <c r="P638" s="66"/>
      <c r="Q638" s="66"/>
      <c r="R638" s="66"/>
      <c r="S638" s="66"/>
      <c r="T638" s="67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T638" s="19" t="s">
        <v>189</v>
      </c>
      <c r="AU638" s="19" t="s">
        <v>80</v>
      </c>
    </row>
    <row r="639" spans="1:65" s="2" customFormat="1" ht="11.25">
      <c r="A639" s="36"/>
      <c r="B639" s="37"/>
      <c r="C639" s="38"/>
      <c r="D639" s="198" t="s">
        <v>191</v>
      </c>
      <c r="E639" s="38"/>
      <c r="F639" s="199" t="s">
        <v>768</v>
      </c>
      <c r="G639" s="38"/>
      <c r="H639" s="38"/>
      <c r="I639" s="195"/>
      <c r="J639" s="38"/>
      <c r="K639" s="38"/>
      <c r="L639" s="41"/>
      <c r="M639" s="196"/>
      <c r="N639" s="197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191</v>
      </c>
      <c r="AU639" s="19" t="s">
        <v>80</v>
      </c>
    </row>
    <row r="640" spans="1:65" s="12" customFormat="1" ht="22.9" customHeight="1">
      <c r="B640" s="164"/>
      <c r="C640" s="165"/>
      <c r="D640" s="166" t="s">
        <v>70</v>
      </c>
      <c r="E640" s="178" t="s">
        <v>769</v>
      </c>
      <c r="F640" s="178" t="s">
        <v>770</v>
      </c>
      <c r="G640" s="165"/>
      <c r="H640" s="165"/>
      <c r="I640" s="168"/>
      <c r="J640" s="179">
        <f>BK640</f>
        <v>0</v>
      </c>
      <c r="K640" s="165"/>
      <c r="L640" s="170"/>
      <c r="M640" s="171"/>
      <c r="N640" s="172"/>
      <c r="O640" s="172"/>
      <c r="P640" s="173">
        <f>SUM(P641:P721)</f>
        <v>0</v>
      </c>
      <c r="Q640" s="172"/>
      <c r="R640" s="173">
        <f>SUM(R641:R721)</f>
        <v>0.46184133000000005</v>
      </c>
      <c r="S640" s="172"/>
      <c r="T640" s="174">
        <f>SUM(T641:T721)</f>
        <v>0.20692349999999998</v>
      </c>
      <c r="AR640" s="175" t="s">
        <v>80</v>
      </c>
      <c r="AT640" s="176" t="s">
        <v>70</v>
      </c>
      <c r="AU640" s="176" t="s">
        <v>78</v>
      </c>
      <c r="AY640" s="175" t="s">
        <v>180</v>
      </c>
      <c r="BK640" s="177">
        <f>SUM(BK641:BK721)</f>
        <v>0</v>
      </c>
    </row>
    <row r="641" spans="1:65" s="2" customFormat="1" ht="37.9" customHeight="1">
      <c r="A641" s="36"/>
      <c r="B641" s="37"/>
      <c r="C641" s="180" t="s">
        <v>771</v>
      </c>
      <c r="D641" s="180" t="s">
        <v>182</v>
      </c>
      <c r="E641" s="181" t="s">
        <v>772</v>
      </c>
      <c r="F641" s="182" t="s">
        <v>773</v>
      </c>
      <c r="G641" s="183" t="s">
        <v>230</v>
      </c>
      <c r="H641" s="184">
        <v>65.69</v>
      </c>
      <c r="I641" s="185"/>
      <c r="J641" s="186">
        <f>ROUND(I641*H641,2)</f>
        <v>0</v>
      </c>
      <c r="K641" s="182" t="s">
        <v>186</v>
      </c>
      <c r="L641" s="41"/>
      <c r="M641" s="187" t="s">
        <v>19</v>
      </c>
      <c r="N641" s="188" t="s">
        <v>42</v>
      </c>
      <c r="O641" s="66"/>
      <c r="P641" s="189">
        <f>O641*H641</f>
        <v>0</v>
      </c>
      <c r="Q641" s="189">
        <v>0</v>
      </c>
      <c r="R641" s="189">
        <f>Q641*H641</f>
        <v>0</v>
      </c>
      <c r="S641" s="189">
        <v>1.75E-3</v>
      </c>
      <c r="T641" s="190">
        <f>S641*H641</f>
        <v>0.1149575</v>
      </c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R641" s="191" t="s">
        <v>312</v>
      </c>
      <c r="AT641" s="191" t="s">
        <v>182</v>
      </c>
      <c r="AU641" s="191" t="s">
        <v>80</v>
      </c>
      <c r="AY641" s="19" t="s">
        <v>180</v>
      </c>
      <c r="BE641" s="192">
        <f>IF(N641="základní",J641,0)</f>
        <v>0</v>
      </c>
      <c r="BF641" s="192">
        <f>IF(N641="snížená",J641,0)</f>
        <v>0</v>
      </c>
      <c r="BG641" s="192">
        <f>IF(N641="zákl. přenesená",J641,0)</f>
        <v>0</v>
      </c>
      <c r="BH641" s="192">
        <f>IF(N641="sníž. přenesená",J641,0)</f>
        <v>0</v>
      </c>
      <c r="BI641" s="192">
        <f>IF(N641="nulová",J641,0)</f>
        <v>0</v>
      </c>
      <c r="BJ641" s="19" t="s">
        <v>78</v>
      </c>
      <c r="BK641" s="192">
        <f>ROUND(I641*H641,2)</f>
        <v>0</v>
      </c>
      <c r="BL641" s="19" t="s">
        <v>312</v>
      </c>
      <c r="BM641" s="191" t="s">
        <v>774</v>
      </c>
    </row>
    <row r="642" spans="1:65" s="2" customFormat="1" ht="29.25">
      <c r="A642" s="36"/>
      <c r="B642" s="37"/>
      <c r="C642" s="38"/>
      <c r="D642" s="193" t="s">
        <v>189</v>
      </c>
      <c r="E642" s="38"/>
      <c r="F642" s="194" t="s">
        <v>775</v>
      </c>
      <c r="G642" s="38"/>
      <c r="H642" s="38"/>
      <c r="I642" s="195"/>
      <c r="J642" s="38"/>
      <c r="K642" s="38"/>
      <c r="L642" s="41"/>
      <c r="M642" s="196"/>
      <c r="N642" s="197"/>
      <c r="O642" s="66"/>
      <c r="P642" s="66"/>
      <c r="Q642" s="66"/>
      <c r="R642" s="66"/>
      <c r="S642" s="66"/>
      <c r="T642" s="67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T642" s="19" t="s">
        <v>189</v>
      </c>
      <c r="AU642" s="19" t="s">
        <v>80</v>
      </c>
    </row>
    <row r="643" spans="1:65" s="2" customFormat="1" ht="11.25">
      <c r="A643" s="36"/>
      <c r="B643" s="37"/>
      <c r="C643" s="38"/>
      <c r="D643" s="198" t="s">
        <v>191</v>
      </c>
      <c r="E643" s="38"/>
      <c r="F643" s="199" t="s">
        <v>776</v>
      </c>
      <c r="G643" s="38"/>
      <c r="H643" s="38"/>
      <c r="I643" s="195"/>
      <c r="J643" s="38"/>
      <c r="K643" s="38"/>
      <c r="L643" s="41"/>
      <c r="M643" s="196"/>
      <c r="N643" s="197"/>
      <c r="O643" s="66"/>
      <c r="P643" s="66"/>
      <c r="Q643" s="66"/>
      <c r="R643" s="66"/>
      <c r="S643" s="66"/>
      <c r="T643" s="67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T643" s="19" t="s">
        <v>191</v>
      </c>
      <c r="AU643" s="19" t="s">
        <v>80</v>
      </c>
    </row>
    <row r="644" spans="1:65" s="13" customFormat="1" ht="11.25">
      <c r="B644" s="200"/>
      <c r="C644" s="201"/>
      <c r="D644" s="193" t="s">
        <v>193</v>
      </c>
      <c r="E644" s="202" t="s">
        <v>19</v>
      </c>
      <c r="F644" s="203" t="s">
        <v>777</v>
      </c>
      <c r="G644" s="201"/>
      <c r="H644" s="202" t="s">
        <v>19</v>
      </c>
      <c r="I644" s="204"/>
      <c r="J644" s="201"/>
      <c r="K644" s="201"/>
      <c r="L644" s="205"/>
      <c r="M644" s="206"/>
      <c r="N644" s="207"/>
      <c r="O644" s="207"/>
      <c r="P644" s="207"/>
      <c r="Q644" s="207"/>
      <c r="R644" s="207"/>
      <c r="S644" s="207"/>
      <c r="T644" s="208"/>
      <c r="AT644" s="209" t="s">
        <v>193</v>
      </c>
      <c r="AU644" s="209" t="s">
        <v>80</v>
      </c>
      <c r="AV644" s="13" t="s">
        <v>78</v>
      </c>
      <c r="AW644" s="13" t="s">
        <v>33</v>
      </c>
      <c r="AX644" s="13" t="s">
        <v>71</v>
      </c>
      <c r="AY644" s="209" t="s">
        <v>180</v>
      </c>
    </row>
    <row r="645" spans="1:65" s="13" customFormat="1" ht="11.25">
      <c r="B645" s="200"/>
      <c r="C645" s="201"/>
      <c r="D645" s="193" t="s">
        <v>193</v>
      </c>
      <c r="E645" s="202" t="s">
        <v>19</v>
      </c>
      <c r="F645" s="203" t="s">
        <v>778</v>
      </c>
      <c r="G645" s="201"/>
      <c r="H645" s="202" t="s">
        <v>19</v>
      </c>
      <c r="I645" s="204"/>
      <c r="J645" s="201"/>
      <c r="K645" s="201"/>
      <c r="L645" s="205"/>
      <c r="M645" s="206"/>
      <c r="N645" s="207"/>
      <c r="O645" s="207"/>
      <c r="P645" s="207"/>
      <c r="Q645" s="207"/>
      <c r="R645" s="207"/>
      <c r="S645" s="207"/>
      <c r="T645" s="208"/>
      <c r="AT645" s="209" t="s">
        <v>193</v>
      </c>
      <c r="AU645" s="209" t="s">
        <v>80</v>
      </c>
      <c r="AV645" s="13" t="s">
        <v>78</v>
      </c>
      <c r="AW645" s="13" t="s">
        <v>33</v>
      </c>
      <c r="AX645" s="13" t="s">
        <v>71</v>
      </c>
      <c r="AY645" s="209" t="s">
        <v>180</v>
      </c>
    </row>
    <row r="646" spans="1:65" s="14" customFormat="1" ht="11.25">
      <c r="B646" s="210"/>
      <c r="C646" s="211"/>
      <c r="D646" s="193" t="s">
        <v>193</v>
      </c>
      <c r="E646" s="212" t="s">
        <v>19</v>
      </c>
      <c r="F646" s="213" t="s">
        <v>779</v>
      </c>
      <c r="G646" s="211"/>
      <c r="H646" s="214">
        <v>7</v>
      </c>
      <c r="I646" s="215"/>
      <c r="J646" s="211"/>
      <c r="K646" s="211"/>
      <c r="L646" s="216"/>
      <c r="M646" s="217"/>
      <c r="N646" s="218"/>
      <c r="O646" s="218"/>
      <c r="P646" s="218"/>
      <c r="Q646" s="218"/>
      <c r="R646" s="218"/>
      <c r="S646" s="218"/>
      <c r="T646" s="219"/>
      <c r="AT646" s="220" t="s">
        <v>193</v>
      </c>
      <c r="AU646" s="220" t="s">
        <v>80</v>
      </c>
      <c r="AV646" s="14" t="s">
        <v>80</v>
      </c>
      <c r="AW646" s="14" t="s">
        <v>33</v>
      </c>
      <c r="AX646" s="14" t="s">
        <v>71</v>
      </c>
      <c r="AY646" s="220" t="s">
        <v>180</v>
      </c>
    </row>
    <row r="647" spans="1:65" s="14" customFormat="1" ht="11.25">
      <c r="B647" s="210"/>
      <c r="C647" s="211"/>
      <c r="D647" s="193" t="s">
        <v>193</v>
      </c>
      <c r="E647" s="212" t="s">
        <v>19</v>
      </c>
      <c r="F647" s="213" t="s">
        <v>780</v>
      </c>
      <c r="G647" s="211"/>
      <c r="H647" s="214">
        <v>7</v>
      </c>
      <c r="I647" s="215"/>
      <c r="J647" s="211"/>
      <c r="K647" s="211"/>
      <c r="L647" s="216"/>
      <c r="M647" s="217"/>
      <c r="N647" s="218"/>
      <c r="O647" s="218"/>
      <c r="P647" s="218"/>
      <c r="Q647" s="218"/>
      <c r="R647" s="218"/>
      <c r="S647" s="218"/>
      <c r="T647" s="219"/>
      <c r="AT647" s="220" t="s">
        <v>193</v>
      </c>
      <c r="AU647" s="220" t="s">
        <v>80</v>
      </c>
      <c r="AV647" s="14" t="s">
        <v>80</v>
      </c>
      <c r="AW647" s="14" t="s">
        <v>33</v>
      </c>
      <c r="AX647" s="14" t="s">
        <v>71</v>
      </c>
      <c r="AY647" s="220" t="s">
        <v>180</v>
      </c>
    </row>
    <row r="648" spans="1:65" s="14" customFormat="1" ht="11.25">
      <c r="B648" s="210"/>
      <c r="C648" s="211"/>
      <c r="D648" s="193" t="s">
        <v>193</v>
      </c>
      <c r="E648" s="212" t="s">
        <v>19</v>
      </c>
      <c r="F648" s="213" t="s">
        <v>781</v>
      </c>
      <c r="G648" s="211"/>
      <c r="H648" s="214">
        <v>18</v>
      </c>
      <c r="I648" s="215"/>
      <c r="J648" s="211"/>
      <c r="K648" s="211"/>
      <c r="L648" s="216"/>
      <c r="M648" s="217"/>
      <c r="N648" s="218"/>
      <c r="O648" s="218"/>
      <c r="P648" s="218"/>
      <c r="Q648" s="218"/>
      <c r="R648" s="218"/>
      <c r="S648" s="218"/>
      <c r="T648" s="219"/>
      <c r="AT648" s="220" t="s">
        <v>193</v>
      </c>
      <c r="AU648" s="220" t="s">
        <v>80</v>
      </c>
      <c r="AV648" s="14" t="s">
        <v>80</v>
      </c>
      <c r="AW648" s="14" t="s">
        <v>33</v>
      </c>
      <c r="AX648" s="14" t="s">
        <v>71</v>
      </c>
      <c r="AY648" s="220" t="s">
        <v>180</v>
      </c>
    </row>
    <row r="649" spans="1:65" s="14" customFormat="1" ht="11.25">
      <c r="B649" s="210"/>
      <c r="C649" s="211"/>
      <c r="D649" s="193" t="s">
        <v>193</v>
      </c>
      <c r="E649" s="212" t="s">
        <v>19</v>
      </c>
      <c r="F649" s="213" t="s">
        <v>782</v>
      </c>
      <c r="G649" s="211"/>
      <c r="H649" s="214">
        <v>4.0999999999999996</v>
      </c>
      <c r="I649" s="215"/>
      <c r="J649" s="211"/>
      <c r="K649" s="211"/>
      <c r="L649" s="216"/>
      <c r="M649" s="217"/>
      <c r="N649" s="218"/>
      <c r="O649" s="218"/>
      <c r="P649" s="218"/>
      <c r="Q649" s="218"/>
      <c r="R649" s="218"/>
      <c r="S649" s="218"/>
      <c r="T649" s="219"/>
      <c r="AT649" s="220" t="s">
        <v>193</v>
      </c>
      <c r="AU649" s="220" t="s">
        <v>80</v>
      </c>
      <c r="AV649" s="14" t="s">
        <v>80</v>
      </c>
      <c r="AW649" s="14" t="s">
        <v>33</v>
      </c>
      <c r="AX649" s="14" t="s">
        <v>71</v>
      </c>
      <c r="AY649" s="220" t="s">
        <v>180</v>
      </c>
    </row>
    <row r="650" spans="1:65" s="14" customFormat="1" ht="11.25">
      <c r="B650" s="210"/>
      <c r="C650" s="211"/>
      <c r="D650" s="193" t="s">
        <v>193</v>
      </c>
      <c r="E650" s="212" t="s">
        <v>19</v>
      </c>
      <c r="F650" s="213" t="s">
        <v>783</v>
      </c>
      <c r="G650" s="211"/>
      <c r="H650" s="214">
        <v>6.46</v>
      </c>
      <c r="I650" s="215"/>
      <c r="J650" s="211"/>
      <c r="K650" s="211"/>
      <c r="L650" s="216"/>
      <c r="M650" s="217"/>
      <c r="N650" s="218"/>
      <c r="O650" s="218"/>
      <c r="P650" s="218"/>
      <c r="Q650" s="218"/>
      <c r="R650" s="218"/>
      <c r="S650" s="218"/>
      <c r="T650" s="219"/>
      <c r="AT650" s="220" t="s">
        <v>193</v>
      </c>
      <c r="AU650" s="220" t="s">
        <v>80</v>
      </c>
      <c r="AV650" s="14" t="s">
        <v>80</v>
      </c>
      <c r="AW650" s="14" t="s">
        <v>33</v>
      </c>
      <c r="AX650" s="14" t="s">
        <v>71</v>
      </c>
      <c r="AY650" s="220" t="s">
        <v>180</v>
      </c>
    </row>
    <row r="651" spans="1:65" s="14" customFormat="1" ht="11.25">
      <c r="B651" s="210"/>
      <c r="C651" s="211"/>
      <c r="D651" s="193" t="s">
        <v>193</v>
      </c>
      <c r="E651" s="212" t="s">
        <v>19</v>
      </c>
      <c r="F651" s="213" t="s">
        <v>784</v>
      </c>
      <c r="G651" s="211"/>
      <c r="H651" s="214">
        <v>10.4</v>
      </c>
      <c r="I651" s="215"/>
      <c r="J651" s="211"/>
      <c r="K651" s="211"/>
      <c r="L651" s="216"/>
      <c r="M651" s="217"/>
      <c r="N651" s="218"/>
      <c r="O651" s="218"/>
      <c r="P651" s="218"/>
      <c r="Q651" s="218"/>
      <c r="R651" s="218"/>
      <c r="S651" s="218"/>
      <c r="T651" s="219"/>
      <c r="AT651" s="220" t="s">
        <v>193</v>
      </c>
      <c r="AU651" s="220" t="s">
        <v>80</v>
      </c>
      <c r="AV651" s="14" t="s">
        <v>80</v>
      </c>
      <c r="AW651" s="14" t="s">
        <v>33</v>
      </c>
      <c r="AX651" s="14" t="s">
        <v>71</v>
      </c>
      <c r="AY651" s="220" t="s">
        <v>180</v>
      </c>
    </row>
    <row r="652" spans="1:65" s="14" customFormat="1" ht="11.25">
      <c r="B652" s="210"/>
      <c r="C652" s="211"/>
      <c r="D652" s="193" t="s">
        <v>193</v>
      </c>
      <c r="E652" s="212" t="s">
        <v>19</v>
      </c>
      <c r="F652" s="213" t="s">
        <v>785</v>
      </c>
      <c r="G652" s="211"/>
      <c r="H652" s="214">
        <v>7.32</v>
      </c>
      <c r="I652" s="215"/>
      <c r="J652" s="211"/>
      <c r="K652" s="211"/>
      <c r="L652" s="216"/>
      <c r="M652" s="217"/>
      <c r="N652" s="218"/>
      <c r="O652" s="218"/>
      <c r="P652" s="218"/>
      <c r="Q652" s="218"/>
      <c r="R652" s="218"/>
      <c r="S652" s="218"/>
      <c r="T652" s="219"/>
      <c r="AT652" s="220" t="s">
        <v>193</v>
      </c>
      <c r="AU652" s="220" t="s">
        <v>80</v>
      </c>
      <c r="AV652" s="14" t="s">
        <v>80</v>
      </c>
      <c r="AW652" s="14" t="s">
        <v>33</v>
      </c>
      <c r="AX652" s="14" t="s">
        <v>71</v>
      </c>
      <c r="AY652" s="220" t="s">
        <v>180</v>
      </c>
    </row>
    <row r="653" spans="1:65" s="14" customFormat="1" ht="11.25">
      <c r="B653" s="210"/>
      <c r="C653" s="211"/>
      <c r="D653" s="193" t="s">
        <v>193</v>
      </c>
      <c r="E653" s="212" t="s">
        <v>19</v>
      </c>
      <c r="F653" s="213" t="s">
        <v>786</v>
      </c>
      <c r="G653" s="211"/>
      <c r="H653" s="214">
        <v>5.41</v>
      </c>
      <c r="I653" s="215"/>
      <c r="J653" s="211"/>
      <c r="K653" s="211"/>
      <c r="L653" s="216"/>
      <c r="M653" s="217"/>
      <c r="N653" s="218"/>
      <c r="O653" s="218"/>
      <c r="P653" s="218"/>
      <c r="Q653" s="218"/>
      <c r="R653" s="218"/>
      <c r="S653" s="218"/>
      <c r="T653" s="219"/>
      <c r="AT653" s="220" t="s">
        <v>193</v>
      </c>
      <c r="AU653" s="220" t="s">
        <v>80</v>
      </c>
      <c r="AV653" s="14" t="s">
        <v>80</v>
      </c>
      <c r="AW653" s="14" t="s">
        <v>33</v>
      </c>
      <c r="AX653" s="14" t="s">
        <v>71</v>
      </c>
      <c r="AY653" s="220" t="s">
        <v>180</v>
      </c>
    </row>
    <row r="654" spans="1:65" s="15" customFormat="1" ht="11.25">
      <c r="B654" s="221"/>
      <c r="C654" s="222"/>
      <c r="D654" s="193" t="s">
        <v>193</v>
      </c>
      <c r="E654" s="223" t="s">
        <v>19</v>
      </c>
      <c r="F654" s="224" t="s">
        <v>238</v>
      </c>
      <c r="G654" s="222"/>
      <c r="H654" s="225">
        <v>65.69</v>
      </c>
      <c r="I654" s="226"/>
      <c r="J654" s="222"/>
      <c r="K654" s="222"/>
      <c r="L654" s="227"/>
      <c r="M654" s="228"/>
      <c r="N654" s="229"/>
      <c r="O654" s="229"/>
      <c r="P654" s="229"/>
      <c r="Q654" s="229"/>
      <c r="R654" s="229"/>
      <c r="S654" s="229"/>
      <c r="T654" s="230"/>
      <c r="AT654" s="231" t="s">
        <v>193</v>
      </c>
      <c r="AU654" s="231" t="s">
        <v>80</v>
      </c>
      <c r="AV654" s="15" t="s">
        <v>187</v>
      </c>
      <c r="AW654" s="15" t="s">
        <v>33</v>
      </c>
      <c r="AX654" s="15" t="s">
        <v>78</v>
      </c>
      <c r="AY654" s="231" t="s">
        <v>180</v>
      </c>
    </row>
    <row r="655" spans="1:65" s="2" customFormat="1" ht="24.2" customHeight="1">
      <c r="A655" s="36"/>
      <c r="B655" s="37"/>
      <c r="C655" s="180" t="s">
        <v>787</v>
      </c>
      <c r="D655" s="180" t="s">
        <v>182</v>
      </c>
      <c r="E655" s="181" t="s">
        <v>788</v>
      </c>
      <c r="F655" s="182" t="s">
        <v>789</v>
      </c>
      <c r="G655" s="183" t="s">
        <v>230</v>
      </c>
      <c r="H655" s="184">
        <v>65.69</v>
      </c>
      <c r="I655" s="185"/>
      <c r="J655" s="186">
        <f>ROUND(I655*H655,2)</f>
        <v>0</v>
      </c>
      <c r="K655" s="182" t="s">
        <v>304</v>
      </c>
      <c r="L655" s="41"/>
      <c r="M655" s="187" t="s">
        <v>19</v>
      </c>
      <c r="N655" s="188" t="s">
        <v>42</v>
      </c>
      <c r="O655" s="66"/>
      <c r="P655" s="189">
        <f>O655*H655</f>
        <v>0</v>
      </c>
      <c r="Q655" s="189">
        <v>0</v>
      </c>
      <c r="R655" s="189">
        <f>Q655*H655</f>
        <v>0</v>
      </c>
      <c r="S655" s="189">
        <v>1.4E-3</v>
      </c>
      <c r="T655" s="190">
        <f>S655*H655</f>
        <v>9.1965999999999992E-2</v>
      </c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R655" s="191" t="s">
        <v>312</v>
      </c>
      <c r="AT655" s="191" t="s">
        <v>182</v>
      </c>
      <c r="AU655" s="191" t="s">
        <v>80</v>
      </c>
      <c r="AY655" s="19" t="s">
        <v>180</v>
      </c>
      <c r="BE655" s="192">
        <f>IF(N655="základní",J655,0)</f>
        <v>0</v>
      </c>
      <c r="BF655" s="192">
        <f>IF(N655="snížená",J655,0)</f>
        <v>0</v>
      </c>
      <c r="BG655" s="192">
        <f>IF(N655="zákl. přenesená",J655,0)</f>
        <v>0</v>
      </c>
      <c r="BH655" s="192">
        <f>IF(N655="sníž. přenesená",J655,0)</f>
        <v>0</v>
      </c>
      <c r="BI655" s="192">
        <f>IF(N655="nulová",J655,0)</f>
        <v>0</v>
      </c>
      <c r="BJ655" s="19" t="s">
        <v>78</v>
      </c>
      <c r="BK655" s="192">
        <f>ROUND(I655*H655,2)</f>
        <v>0</v>
      </c>
      <c r="BL655" s="19" t="s">
        <v>312</v>
      </c>
      <c r="BM655" s="191" t="s">
        <v>790</v>
      </c>
    </row>
    <row r="656" spans="1:65" s="2" customFormat="1" ht="19.5">
      <c r="A656" s="36"/>
      <c r="B656" s="37"/>
      <c r="C656" s="38"/>
      <c r="D656" s="193" t="s">
        <v>189</v>
      </c>
      <c r="E656" s="38"/>
      <c r="F656" s="194" t="s">
        <v>789</v>
      </c>
      <c r="G656" s="38"/>
      <c r="H656" s="38"/>
      <c r="I656" s="195"/>
      <c r="J656" s="38"/>
      <c r="K656" s="38"/>
      <c r="L656" s="41"/>
      <c r="M656" s="196"/>
      <c r="N656" s="197"/>
      <c r="O656" s="66"/>
      <c r="P656" s="66"/>
      <c r="Q656" s="66"/>
      <c r="R656" s="66"/>
      <c r="S656" s="66"/>
      <c r="T656" s="67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T656" s="19" t="s">
        <v>189</v>
      </c>
      <c r="AU656" s="19" t="s">
        <v>80</v>
      </c>
    </row>
    <row r="657" spans="1:65" s="13" customFormat="1" ht="11.25">
      <c r="B657" s="200"/>
      <c r="C657" s="201"/>
      <c r="D657" s="193" t="s">
        <v>193</v>
      </c>
      <c r="E657" s="202" t="s">
        <v>19</v>
      </c>
      <c r="F657" s="203" t="s">
        <v>777</v>
      </c>
      <c r="G657" s="201"/>
      <c r="H657" s="202" t="s">
        <v>19</v>
      </c>
      <c r="I657" s="204"/>
      <c r="J657" s="201"/>
      <c r="K657" s="201"/>
      <c r="L657" s="205"/>
      <c r="M657" s="206"/>
      <c r="N657" s="207"/>
      <c r="O657" s="207"/>
      <c r="P657" s="207"/>
      <c r="Q657" s="207"/>
      <c r="R657" s="207"/>
      <c r="S657" s="207"/>
      <c r="T657" s="208"/>
      <c r="AT657" s="209" t="s">
        <v>193</v>
      </c>
      <c r="AU657" s="209" t="s">
        <v>80</v>
      </c>
      <c r="AV657" s="13" t="s">
        <v>78</v>
      </c>
      <c r="AW657" s="13" t="s">
        <v>33</v>
      </c>
      <c r="AX657" s="13" t="s">
        <v>71</v>
      </c>
      <c r="AY657" s="209" t="s">
        <v>180</v>
      </c>
    </row>
    <row r="658" spans="1:65" s="13" customFormat="1" ht="11.25">
      <c r="B658" s="200"/>
      <c r="C658" s="201"/>
      <c r="D658" s="193" t="s">
        <v>193</v>
      </c>
      <c r="E658" s="202" t="s">
        <v>19</v>
      </c>
      <c r="F658" s="203" t="s">
        <v>778</v>
      </c>
      <c r="G658" s="201"/>
      <c r="H658" s="202" t="s">
        <v>19</v>
      </c>
      <c r="I658" s="204"/>
      <c r="J658" s="201"/>
      <c r="K658" s="201"/>
      <c r="L658" s="205"/>
      <c r="M658" s="206"/>
      <c r="N658" s="207"/>
      <c r="O658" s="207"/>
      <c r="P658" s="207"/>
      <c r="Q658" s="207"/>
      <c r="R658" s="207"/>
      <c r="S658" s="207"/>
      <c r="T658" s="208"/>
      <c r="AT658" s="209" t="s">
        <v>193</v>
      </c>
      <c r="AU658" s="209" t="s">
        <v>80</v>
      </c>
      <c r="AV658" s="13" t="s">
        <v>78</v>
      </c>
      <c r="AW658" s="13" t="s">
        <v>33</v>
      </c>
      <c r="AX658" s="13" t="s">
        <v>71</v>
      </c>
      <c r="AY658" s="209" t="s">
        <v>180</v>
      </c>
    </row>
    <row r="659" spans="1:65" s="14" customFormat="1" ht="11.25">
      <c r="B659" s="210"/>
      <c r="C659" s="211"/>
      <c r="D659" s="193" t="s">
        <v>193</v>
      </c>
      <c r="E659" s="212" t="s">
        <v>19</v>
      </c>
      <c r="F659" s="213" t="s">
        <v>779</v>
      </c>
      <c r="G659" s="211"/>
      <c r="H659" s="214">
        <v>7</v>
      </c>
      <c r="I659" s="215"/>
      <c r="J659" s="211"/>
      <c r="K659" s="211"/>
      <c r="L659" s="216"/>
      <c r="M659" s="217"/>
      <c r="N659" s="218"/>
      <c r="O659" s="218"/>
      <c r="P659" s="218"/>
      <c r="Q659" s="218"/>
      <c r="R659" s="218"/>
      <c r="S659" s="218"/>
      <c r="T659" s="219"/>
      <c r="AT659" s="220" t="s">
        <v>193</v>
      </c>
      <c r="AU659" s="220" t="s">
        <v>80</v>
      </c>
      <c r="AV659" s="14" t="s">
        <v>80</v>
      </c>
      <c r="AW659" s="14" t="s">
        <v>33</v>
      </c>
      <c r="AX659" s="14" t="s">
        <v>71</v>
      </c>
      <c r="AY659" s="220" t="s">
        <v>180</v>
      </c>
    </row>
    <row r="660" spans="1:65" s="14" customFormat="1" ht="11.25">
      <c r="B660" s="210"/>
      <c r="C660" s="211"/>
      <c r="D660" s="193" t="s">
        <v>193</v>
      </c>
      <c r="E660" s="212" t="s">
        <v>19</v>
      </c>
      <c r="F660" s="213" t="s">
        <v>780</v>
      </c>
      <c r="G660" s="211"/>
      <c r="H660" s="214">
        <v>7</v>
      </c>
      <c r="I660" s="215"/>
      <c r="J660" s="211"/>
      <c r="K660" s="211"/>
      <c r="L660" s="216"/>
      <c r="M660" s="217"/>
      <c r="N660" s="218"/>
      <c r="O660" s="218"/>
      <c r="P660" s="218"/>
      <c r="Q660" s="218"/>
      <c r="R660" s="218"/>
      <c r="S660" s="218"/>
      <c r="T660" s="219"/>
      <c r="AT660" s="220" t="s">
        <v>193</v>
      </c>
      <c r="AU660" s="220" t="s">
        <v>80</v>
      </c>
      <c r="AV660" s="14" t="s">
        <v>80</v>
      </c>
      <c r="AW660" s="14" t="s">
        <v>33</v>
      </c>
      <c r="AX660" s="14" t="s">
        <v>71</v>
      </c>
      <c r="AY660" s="220" t="s">
        <v>180</v>
      </c>
    </row>
    <row r="661" spans="1:65" s="14" customFormat="1" ht="11.25">
      <c r="B661" s="210"/>
      <c r="C661" s="211"/>
      <c r="D661" s="193" t="s">
        <v>193</v>
      </c>
      <c r="E661" s="212" t="s">
        <v>19</v>
      </c>
      <c r="F661" s="213" t="s">
        <v>781</v>
      </c>
      <c r="G661" s="211"/>
      <c r="H661" s="214">
        <v>18</v>
      </c>
      <c r="I661" s="215"/>
      <c r="J661" s="211"/>
      <c r="K661" s="211"/>
      <c r="L661" s="216"/>
      <c r="M661" s="217"/>
      <c r="N661" s="218"/>
      <c r="O661" s="218"/>
      <c r="P661" s="218"/>
      <c r="Q661" s="218"/>
      <c r="R661" s="218"/>
      <c r="S661" s="218"/>
      <c r="T661" s="219"/>
      <c r="AT661" s="220" t="s">
        <v>193</v>
      </c>
      <c r="AU661" s="220" t="s">
        <v>80</v>
      </c>
      <c r="AV661" s="14" t="s">
        <v>80</v>
      </c>
      <c r="AW661" s="14" t="s">
        <v>33</v>
      </c>
      <c r="AX661" s="14" t="s">
        <v>71</v>
      </c>
      <c r="AY661" s="220" t="s">
        <v>180</v>
      </c>
    </row>
    <row r="662" spans="1:65" s="14" customFormat="1" ht="11.25">
      <c r="B662" s="210"/>
      <c r="C662" s="211"/>
      <c r="D662" s="193" t="s">
        <v>193</v>
      </c>
      <c r="E662" s="212" t="s">
        <v>19</v>
      </c>
      <c r="F662" s="213" t="s">
        <v>782</v>
      </c>
      <c r="G662" s="211"/>
      <c r="H662" s="214">
        <v>4.0999999999999996</v>
      </c>
      <c r="I662" s="215"/>
      <c r="J662" s="211"/>
      <c r="K662" s="211"/>
      <c r="L662" s="216"/>
      <c r="M662" s="217"/>
      <c r="N662" s="218"/>
      <c r="O662" s="218"/>
      <c r="P662" s="218"/>
      <c r="Q662" s="218"/>
      <c r="R662" s="218"/>
      <c r="S662" s="218"/>
      <c r="T662" s="219"/>
      <c r="AT662" s="220" t="s">
        <v>193</v>
      </c>
      <c r="AU662" s="220" t="s">
        <v>80</v>
      </c>
      <c r="AV662" s="14" t="s">
        <v>80</v>
      </c>
      <c r="AW662" s="14" t="s">
        <v>33</v>
      </c>
      <c r="AX662" s="14" t="s">
        <v>71</v>
      </c>
      <c r="AY662" s="220" t="s">
        <v>180</v>
      </c>
    </row>
    <row r="663" spans="1:65" s="14" customFormat="1" ht="11.25">
      <c r="B663" s="210"/>
      <c r="C663" s="211"/>
      <c r="D663" s="193" t="s">
        <v>193</v>
      </c>
      <c r="E663" s="212" t="s">
        <v>19</v>
      </c>
      <c r="F663" s="213" t="s">
        <v>783</v>
      </c>
      <c r="G663" s="211"/>
      <c r="H663" s="214">
        <v>6.46</v>
      </c>
      <c r="I663" s="215"/>
      <c r="J663" s="211"/>
      <c r="K663" s="211"/>
      <c r="L663" s="216"/>
      <c r="M663" s="217"/>
      <c r="N663" s="218"/>
      <c r="O663" s="218"/>
      <c r="P663" s="218"/>
      <c r="Q663" s="218"/>
      <c r="R663" s="218"/>
      <c r="S663" s="218"/>
      <c r="T663" s="219"/>
      <c r="AT663" s="220" t="s">
        <v>193</v>
      </c>
      <c r="AU663" s="220" t="s">
        <v>80</v>
      </c>
      <c r="AV663" s="14" t="s">
        <v>80</v>
      </c>
      <c r="AW663" s="14" t="s">
        <v>33</v>
      </c>
      <c r="AX663" s="14" t="s">
        <v>71</v>
      </c>
      <c r="AY663" s="220" t="s">
        <v>180</v>
      </c>
    </row>
    <row r="664" spans="1:65" s="14" customFormat="1" ht="11.25">
      <c r="B664" s="210"/>
      <c r="C664" s="211"/>
      <c r="D664" s="193" t="s">
        <v>193</v>
      </c>
      <c r="E664" s="212" t="s">
        <v>19</v>
      </c>
      <c r="F664" s="213" t="s">
        <v>784</v>
      </c>
      <c r="G664" s="211"/>
      <c r="H664" s="214">
        <v>10.4</v>
      </c>
      <c r="I664" s="215"/>
      <c r="J664" s="211"/>
      <c r="K664" s="211"/>
      <c r="L664" s="216"/>
      <c r="M664" s="217"/>
      <c r="N664" s="218"/>
      <c r="O664" s="218"/>
      <c r="P664" s="218"/>
      <c r="Q664" s="218"/>
      <c r="R664" s="218"/>
      <c r="S664" s="218"/>
      <c r="T664" s="219"/>
      <c r="AT664" s="220" t="s">
        <v>193</v>
      </c>
      <c r="AU664" s="220" t="s">
        <v>80</v>
      </c>
      <c r="AV664" s="14" t="s">
        <v>80</v>
      </c>
      <c r="AW664" s="14" t="s">
        <v>33</v>
      </c>
      <c r="AX664" s="14" t="s">
        <v>71</v>
      </c>
      <c r="AY664" s="220" t="s">
        <v>180</v>
      </c>
    </row>
    <row r="665" spans="1:65" s="14" customFormat="1" ht="11.25">
      <c r="B665" s="210"/>
      <c r="C665" s="211"/>
      <c r="D665" s="193" t="s">
        <v>193</v>
      </c>
      <c r="E665" s="212" t="s">
        <v>19</v>
      </c>
      <c r="F665" s="213" t="s">
        <v>785</v>
      </c>
      <c r="G665" s="211"/>
      <c r="H665" s="214">
        <v>7.32</v>
      </c>
      <c r="I665" s="215"/>
      <c r="J665" s="211"/>
      <c r="K665" s="211"/>
      <c r="L665" s="216"/>
      <c r="M665" s="217"/>
      <c r="N665" s="218"/>
      <c r="O665" s="218"/>
      <c r="P665" s="218"/>
      <c r="Q665" s="218"/>
      <c r="R665" s="218"/>
      <c r="S665" s="218"/>
      <c r="T665" s="219"/>
      <c r="AT665" s="220" t="s">
        <v>193</v>
      </c>
      <c r="AU665" s="220" t="s">
        <v>80</v>
      </c>
      <c r="AV665" s="14" t="s">
        <v>80</v>
      </c>
      <c r="AW665" s="14" t="s">
        <v>33</v>
      </c>
      <c r="AX665" s="14" t="s">
        <v>71</v>
      </c>
      <c r="AY665" s="220" t="s">
        <v>180</v>
      </c>
    </row>
    <row r="666" spans="1:65" s="14" customFormat="1" ht="11.25">
      <c r="B666" s="210"/>
      <c r="C666" s="211"/>
      <c r="D666" s="193" t="s">
        <v>193</v>
      </c>
      <c r="E666" s="212" t="s">
        <v>19</v>
      </c>
      <c r="F666" s="213" t="s">
        <v>786</v>
      </c>
      <c r="G666" s="211"/>
      <c r="H666" s="214">
        <v>5.41</v>
      </c>
      <c r="I666" s="215"/>
      <c r="J666" s="211"/>
      <c r="K666" s="211"/>
      <c r="L666" s="216"/>
      <c r="M666" s="217"/>
      <c r="N666" s="218"/>
      <c r="O666" s="218"/>
      <c r="P666" s="218"/>
      <c r="Q666" s="218"/>
      <c r="R666" s="218"/>
      <c r="S666" s="218"/>
      <c r="T666" s="219"/>
      <c r="AT666" s="220" t="s">
        <v>193</v>
      </c>
      <c r="AU666" s="220" t="s">
        <v>80</v>
      </c>
      <c r="AV666" s="14" t="s">
        <v>80</v>
      </c>
      <c r="AW666" s="14" t="s">
        <v>33</v>
      </c>
      <c r="AX666" s="14" t="s">
        <v>71</v>
      </c>
      <c r="AY666" s="220" t="s">
        <v>180</v>
      </c>
    </row>
    <row r="667" spans="1:65" s="15" customFormat="1" ht="11.25">
      <c r="B667" s="221"/>
      <c r="C667" s="222"/>
      <c r="D667" s="193" t="s">
        <v>193</v>
      </c>
      <c r="E667" s="223" t="s">
        <v>19</v>
      </c>
      <c r="F667" s="224" t="s">
        <v>238</v>
      </c>
      <c r="G667" s="222"/>
      <c r="H667" s="225">
        <v>65.69</v>
      </c>
      <c r="I667" s="226"/>
      <c r="J667" s="222"/>
      <c r="K667" s="222"/>
      <c r="L667" s="227"/>
      <c r="M667" s="228"/>
      <c r="N667" s="229"/>
      <c r="O667" s="229"/>
      <c r="P667" s="229"/>
      <c r="Q667" s="229"/>
      <c r="R667" s="229"/>
      <c r="S667" s="229"/>
      <c r="T667" s="230"/>
      <c r="AT667" s="231" t="s">
        <v>193</v>
      </c>
      <c r="AU667" s="231" t="s">
        <v>80</v>
      </c>
      <c r="AV667" s="15" t="s">
        <v>187</v>
      </c>
      <c r="AW667" s="15" t="s">
        <v>33</v>
      </c>
      <c r="AX667" s="15" t="s">
        <v>78</v>
      </c>
      <c r="AY667" s="231" t="s">
        <v>180</v>
      </c>
    </row>
    <row r="668" spans="1:65" s="2" customFormat="1" ht="24.2" customHeight="1">
      <c r="A668" s="36"/>
      <c r="B668" s="37"/>
      <c r="C668" s="180" t="s">
        <v>791</v>
      </c>
      <c r="D668" s="180" t="s">
        <v>182</v>
      </c>
      <c r="E668" s="181" t="s">
        <v>792</v>
      </c>
      <c r="F668" s="182" t="s">
        <v>793</v>
      </c>
      <c r="G668" s="183" t="s">
        <v>230</v>
      </c>
      <c r="H668" s="184">
        <v>65.69</v>
      </c>
      <c r="I668" s="185"/>
      <c r="J668" s="186">
        <f>ROUND(I668*H668,2)</f>
        <v>0</v>
      </c>
      <c r="K668" s="182" t="s">
        <v>186</v>
      </c>
      <c r="L668" s="41"/>
      <c r="M668" s="187" t="s">
        <v>19</v>
      </c>
      <c r="N668" s="188" t="s">
        <v>42</v>
      </c>
      <c r="O668" s="66"/>
      <c r="P668" s="189">
        <f>O668*H668</f>
        <v>0</v>
      </c>
      <c r="Q668" s="189">
        <v>4.2000000000000002E-4</v>
      </c>
      <c r="R668" s="189">
        <f>Q668*H668</f>
        <v>2.7589800000000001E-2</v>
      </c>
      <c r="S668" s="189">
        <v>0</v>
      </c>
      <c r="T668" s="190">
        <f>S668*H668</f>
        <v>0</v>
      </c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R668" s="191" t="s">
        <v>312</v>
      </c>
      <c r="AT668" s="191" t="s">
        <v>182</v>
      </c>
      <c r="AU668" s="191" t="s">
        <v>80</v>
      </c>
      <c r="AY668" s="19" t="s">
        <v>180</v>
      </c>
      <c r="BE668" s="192">
        <f>IF(N668="základní",J668,0)</f>
        <v>0</v>
      </c>
      <c r="BF668" s="192">
        <f>IF(N668="snížená",J668,0)</f>
        <v>0</v>
      </c>
      <c r="BG668" s="192">
        <f>IF(N668="zákl. přenesená",J668,0)</f>
        <v>0</v>
      </c>
      <c r="BH668" s="192">
        <f>IF(N668="sníž. přenesená",J668,0)</f>
        <v>0</v>
      </c>
      <c r="BI668" s="192">
        <f>IF(N668="nulová",J668,0)</f>
        <v>0</v>
      </c>
      <c r="BJ668" s="19" t="s">
        <v>78</v>
      </c>
      <c r="BK668" s="192">
        <f>ROUND(I668*H668,2)</f>
        <v>0</v>
      </c>
      <c r="BL668" s="19" t="s">
        <v>312</v>
      </c>
      <c r="BM668" s="191" t="s">
        <v>794</v>
      </c>
    </row>
    <row r="669" spans="1:65" s="2" customFormat="1" ht="29.25">
      <c r="A669" s="36"/>
      <c r="B669" s="37"/>
      <c r="C669" s="38"/>
      <c r="D669" s="193" t="s">
        <v>189</v>
      </c>
      <c r="E669" s="38"/>
      <c r="F669" s="194" t="s">
        <v>795</v>
      </c>
      <c r="G669" s="38"/>
      <c r="H669" s="38"/>
      <c r="I669" s="195"/>
      <c r="J669" s="38"/>
      <c r="K669" s="38"/>
      <c r="L669" s="41"/>
      <c r="M669" s="196"/>
      <c r="N669" s="197"/>
      <c r="O669" s="66"/>
      <c r="P669" s="66"/>
      <c r="Q669" s="66"/>
      <c r="R669" s="66"/>
      <c r="S669" s="66"/>
      <c r="T669" s="67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T669" s="19" t="s">
        <v>189</v>
      </c>
      <c r="AU669" s="19" t="s">
        <v>80</v>
      </c>
    </row>
    <row r="670" spans="1:65" s="2" customFormat="1" ht="11.25">
      <c r="A670" s="36"/>
      <c r="B670" s="37"/>
      <c r="C670" s="38"/>
      <c r="D670" s="198" t="s">
        <v>191</v>
      </c>
      <c r="E670" s="38"/>
      <c r="F670" s="199" t="s">
        <v>796</v>
      </c>
      <c r="G670" s="38"/>
      <c r="H670" s="38"/>
      <c r="I670" s="195"/>
      <c r="J670" s="38"/>
      <c r="K670" s="38"/>
      <c r="L670" s="41"/>
      <c r="M670" s="196"/>
      <c r="N670" s="197"/>
      <c r="O670" s="66"/>
      <c r="P670" s="66"/>
      <c r="Q670" s="66"/>
      <c r="R670" s="66"/>
      <c r="S670" s="66"/>
      <c r="T670" s="67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T670" s="19" t="s">
        <v>191</v>
      </c>
      <c r="AU670" s="19" t="s">
        <v>80</v>
      </c>
    </row>
    <row r="671" spans="1:65" s="13" customFormat="1" ht="11.25">
      <c r="B671" s="200"/>
      <c r="C671" s="201"/>
      <c r="D671" s="193" t="s">
        <v>193</v>
      </c>
      <c r="E671" s="202" t="s">
        <v>19</v>
      </c>
      <c r="F671" s="203" t="s">
        <v>777</v>
      </c>
      <c r="G671" s="201"/>
      <c r="H671" s="202" t="s">
        <v>19</v>
      </c>
      <c r="I671" s="204"/>
      <c r="J671" s="201"/>
      <c r="K671" s="201"/>
      <c r="L671" s="205"/>
      <c r="M671" s="206"/>
      <c r="N671" s="207"/>
      <c r="O671" s="207"/>
      <c r="P671" s="207"/>
      <c r="Q671" s="207"/>
      <c r="R671" s="207"/>
      <c r="S671" s="207"/>
      <c r="T671" s="208"/>
      <c r="AT671" s="209" t="s">
        <v>193</v>
      </c>
      <c r="AU671" s="209" t="s">
        <v>80</v>
      </c>
      <c r="AV671" s="13" t="s">
        <v>78</v>
      </c>
      <c r="AW671" s="13" t="s">
        <v>33</v>
      </c>
      <c r="AX671" s="13" t="s">
        <v>71</v>
      </c>
      <c r="AY671" s="209" t="s">
        <v>180</v>
      </c>
    </row>
    <row r="672" spans="1:65" s="13" customFormat="1" ht="11.25">
      <c r="B672" s="200"/>
      <c r="C672" s="201"/>
      <c r="D672" s="193" t="s">
        <v>193</v>
      </c>
      <c r="E672" s="202" t="s">
        <v>19</v>
      </c>
      <c r="F672" s="203" t="s">
        <v>797</v>
      </c>
      <c r="G672" s="201"/>
      <c r="H672" s="202" t="s">
        <v>19</v>
      </c>
      <c r="I672" s="204"/>
      <c r="J672" s="201"/>
      <c r="K672" s="201"/>
      <c r="L672" s="205"/>
      <c r="M672" s="206"/>
      <c r="N672" s="207"/>
      <c r="O672" s="207"/>
      <c r="P672" s="207"/>
      <c r="Q672" s="207"/>
      <c r="R672" s="207"/>
      <c r="S672" s="207"/>
      <c r="T672" s="208"/>
      <c r="AT672" s="209" t="s">
        <v>193</v>
      </c>
      <c r="AU672" s="209" t="s">
        <v>80</v>
      </c>
      <c r="AV672" s="13" t="s">
        <v>78</v>
      </c>
      <c r="AW672" s="13" t="s">
        <v>33</v>
      </c>
      <c r="AX672" s="13" t="s">
        <v>71</v>
      </c>
      <c r="AY672" s="209" t="s">
        <v>180</v>
      </c>
    </row>
    <row r="673" spans="1:65" s="14" customFormat="1" ht="11.25">
      <c r="B673" s="210"/>
      <c r="C673" s="211"/>
      <c r="D673" s="193" t="s">
        <v>193</v>
      </c>
      <c r="E673" s="212" t="s">
        <v>19</v>
      </c>
      <c r="F673" s="213" t="s">
        <v>779</v>
      </c>
      <c r="G673" s="211"/>
      <c r="H673" s="214">
        <v>7</v>
      </c>
      <c r="I673" s="215"/>
      <c r="J673" s="211"/>
      <c r="K673" s="211"/>
      <c r="L673" s="216"/>
      <c r="M673" s="217"/>
      <c r="N673" s="218"/>
      <c r="O673" s="218"/>
      <c r="P673" s="218"/>
      <c r="Q673" s="218"/>
      <c r="R673" s="218"/>
      <c r="S673" s="218"/>
      <c r="T673" s="219"/>
      <c r="AT673" s="220" t="s">
        <v>193</v>
      </c>
      <c r="AU673" s="220" t="s">
        <v>80</v>
      </c>
      <c r="AV673" s="14" t="s">
        <v>80</v>
      </c>
      <c r="AW673" s="14" t="s">
        <v>33</v>
      </c>
      <c r="AX673" s="14" t="s">
        <v>71</v>
      </c>
      <c r="AY673" s="220" t="s">
        <v>180</v>
      </c>
    </row>
    <row r="674" spans="1:65" s="14" customFormat="1" ht="11.25">
      <c r="B674" s="210"/>
      <c r="C674" s="211"/>
      <c r="D674" s="193" t="s">
        <v>193</v>
      </c>
      <c r="E674" s="212" t="s">
        <v>19</v>
      </c>
      <c r="F674" s="213" t="s">
        <v>780</v>
      </c>
      <c r="G674" s="211"/>
      <c r="H674" s="214">
        <v>7</v>
      </c>
      <c r="I674" s="215"/>
      <c r="J674" s="211"/>
      <c r="K674" s="211"/>
      <c r="L674" s="216"/>
      <c r="M674" s="217"/>
      <c r="N674" s="218"/>
      <c r="O674" s="218"/>
      <c r="P674" s="218"/>
      <c r="Q674" s="218"/>
      <c r="R674" s="218"/>
      <c r="S674" s="218"/>
      <c r="T674" s="219"/>
      <c r="AT674" s="220" t="s">
        <v>193</v>
      </c>
      <c r="AU674" s="220" t="s">
        <v>80</v>
      </c>
      <c r="AV674" s="14" t="s">
        <v>80</v>
      </c>
      <c r="AW674" s="14" t="s">
        <v>33</v>
      </c>
      <c r="AX674" s="14" t="s">
        <v>71</v>
      </c>
      <c r="AY674" s="220" t="s">
        <v>180</v>
      </c>
    </row>
    <row r="675" spans="1:65" s="14" customFormat="1" ht="11.25">
      <c r="B675" s="210"/>
      <c r="C675" s="211"/>
      <c r="D675" s="193" t="s">
        <v>193</v>
      </c>
      <c r="E675" s="212" t="s">
        <v>19</v>
      </c>
      <c r="F675" s="213" t="s">
        <v>781</v>
      </c>
      <c r="G675" s="211"/>
      <c r="H675" s="214">
        <v>18</v>
      </c>
      <c r="I675" s="215"/>
      <c r="J675" s="211"/>
      <c r="K675" s="211"/>
      <c r="L675" s="216"/>
      <c r="M675" s="217"/>
      <c r="N675" s="218"/>
      <c r="O675" s="218"/>
      <c r="P675" s="218"/>
      <c r="Q675" s="218"/>
      <c r="R675" s="218"/>
      <c r="S675" s="218"/>
      <c r="T675" s="219"/>
      <c r="AT675" s="220" t="s">
        <v>193</v>
      </c>
      <c r="AU675" s="220" t="s">
        <v>80</v>
      </c>
      <c r="AV675" s="14" t="s">
        <v>80</v>
      </c>
      <c r="AW675" s="14" t="s">
        <v>33</v>
      </c>
      <c r="AX675" s="14" t="s">
        <v>71</v>
      </c>
      <c r="AY675" s="220" t="s">
        <v>180</v>
      </c>
    </row>
    <row r="676" spans="1:65" s="14" customFormat="1" ht="11.25">
      <c r="B676" s="210"/>
      <c r="C676" s="211"/>
      <c r="D676" s="193" t="s">
        <v>193</v>
      </c>
      <c r="E676" s="212" t="s">
        <v>19</v>
      </c>
      <c r="F676" s="213" t="s">
        <v>782</v>
      </c>
      <c r="G676" s="211"/>
      <c r="H676" s="214">
        <v>4.0999999999999996</v>
      </c>
      <c r="I676" s="215"/>
      <c r="J676" s="211"/>
      <c r="K676" s="211"/>
      <c r="L676" s="216"/>
      <c r="M676" s="217"/>
      <c r="N676" s="218"/>
      <c r="O676" s="218"/>
      <c r="P676" s="218"/>
      <c r="Q676" s="218"/>
      <c r="R676" s="218"/>
      <c r="S676" s="218"/>
      <c r="T676" s="219"/>
      <c r="AT676" s="220" t="s">
        <v>193</v>
      </c>
      <c r="AU676" s="220" t="s">
        <v>80</v>
      </c>
      <c r="AV676" s="14" t="s">
        <v>80</v>
      </c>
      <c r="AW676" s="14" t="s">
        <v>33</v>
      </c>
      <c r="AX676" s="14" t="s">
        <v>71</v>
      </c>
      <c r="AY676" s="220" t="s">
        <v>180</v>
      </c>
    </row>
    <row r="677" spans="1:65" s="14" customFormat="1" ht="11.25">
      <c r="B677" s="210"/>
      <c r="C677" s="211"/>
      <c r="D677" s="193" t="s">
        <v>193</v>
      </c>
      <c r="E677" s="212" t="s">
        <v>19</v>
      </c>
      <c r="F677" s="213" t="s">
        <v>783</v>
      </c>
      <c r="G677" s="211"/>
      <c r="H677" s="214">
        <v>6.46</v>
      </c>
      <c r="I677" s="215"/>
      <c r="J677" s="211"/>
      <c r="K677" s="211"/>
      <c r="L677" s="216"/>
      <c r="M677" s="217"/>
      <c r="N677" s="218"/>
      <c r="O677" s="218"/>
      <c r="P677" s="218"/>
      <c r="Q677" s="218"/>
      <c r="R677" s="218"/>
      <c r="S677" s="218"/>
      <c r="T677" s="219"/>
      <c r="AT677" s="220" t="s">
        <v>193</v>
      </c>
      <c r="AU677" s="220" t="s">
        <v>80</v>
      </c>
      <c r="AV677" s="14" t="s">
        <v>80</v>
      </c>
      <c r="AW677" s="14" t="s">
        <v>33</v>
      </c>
      <c r="AX677" s="14" t="s">
        <v>71</v>
      </c>
      <c r="AY677" s="220" t="s">
        <v>180</v>
      </c>
    </row>
    <row r="678" spans="1:65" s="14" customFormat="1" ht="11.25">
      <c r="B678" s="210"/>
      <c r="C678" s="211"/>
      <c r="D678" s="193" t="s">
        <v>193</v>
      </c>
      <c r="E678" s="212" t="s">
        <v>19</v>
      </c>
      <c r="F678" s="213" t="s">
        <v>784</v>
      </c>
      <c r="G678" s="211"/>
      <c r="H678" s="214">
        <v>10.4</v>
      </c>
      <c r="I678" s="215"/>
      <c r="J678" s="211"/>
      <c r="K678" s="211"/>
      <c r="L678" s="216"/>
      <c r="M678" s="217"/>
      <c r="N678" s="218"/>
      <c r="O678" s="218"/>
      <c r="P678" s="218"/>
      <c r="Q678" s="218"/>
      <c r="R678" s="218"/>
      <c r="S678" s="218"/>
      <c r="T678" s="219"/>
      <c r="AT678" s="220" t="s">
        <v>193</v>
      </c>
      <c r="AU678" s="220" t="s">
        <v>80</v>
      </c>
      <c r="AV678" s="14" t="s">
        <v>80</v>
      </c>
      <c r="AW678" s="14" t="s">
        <v>33</v>
      </c>
      <c r="AX678" s="14" t="s">
        <v>71</v>
      </c>
      <c r="AY678" s="220" t="s">
        <v>180</v>
      </c>
    </row>
    <row r="679" spans="1:65" s="14" customFormat="1" ht="11.25">
      <c r="B679" s="210"/>
      <c r="C679" s="211"/>
      <c r="D679" s="193" t="s">
        <v>193</v>
      </c>
      <c r="E679" s="212" t="s">
        <v>19</v>
      </c>
      <c r="F679" s="213" t="s">
        <v>785</v>
      </c>
      <c r="G679" s="211"/>
      <c r="H679" s="214">
        <v>7.32</v>
      </c>
      <c r="I679" s="215"/>
      <c r="J679" s="211"/>
      <c r="K679" s="211"/>
      <c r="L679" s="216"/>
      <c r="M679" s="217"/>
      <c r="N679" s="218"/>
      <c r="O679" s="218"/>
      <c r="P679" s="218"/>
      <c r="Q679" s="218"/>
      <c r="R679" s="218"/>
      <c r="S679" s="218"/>
      <c r="T679" s="219"/>
      <c r="AT679" s="220" t="s">
        <v>193</v>
      </c>
      <c r="AU679" s="220" t="s">
        <v>80</v>
      </c>
      <c r="AV679" s="14" t="s">
        <v>80</v>
      </c>
      <c r="AW679" s="14" t="s">
        <v>33</v>
      </c>
      <c r="AX679" s="14" t="s">
        <v>71</v>
      </c>
      <c r="AY679" s="220" t="s">
        <v>180</v>
      </c>
    </row>
    <row r="680" spans="1:65" s="14" customFormat="1" ht="11.25">
      <c r="B680" s="210"/>
      <c r="C680" s="211"/>
      <c r="D680" s="193" t="s">
        <v>193</v>
      </c>
      <c r="E680" s="212" t="s">
        <v>19</v>
      </c>
      <c r="F680" s="213" t="s">
        <v>786</v>
      </c>
      <c r="G680" s="211"/>
      <c r="H680" s="214">
        <v>5.41</v>
      </c>
      <c r="I680" s="215"/>
      <c r="J680" s="211"/>
      <c r="K680" s="211"/>
      <c r="L680" s="216"/>
      <c r="M680" s="217"/>
      <c r="N680" s="218"/>
      <c r="O680" s="218"/>
      <c r="P680" s="218"/>
      <c r="Q680" s="218"/>
      <c r="R680" s="218"/>
      <c r="S680" s="218"/>
      <c r="T680" s="219"/>
      <c r="AT680" s="220" t="s">
        <v>193</v>
      </c>
      <c r="AU680" s="220" t="s">
        <v>80</v>
      </c>
      <c r="AV680" s="14" t="s">
        <v>80</v>
      </c>
      <c r="AW680" s="14" t="s">
        <v>33</v>
      </c>
      <c r="AX680" s="14" t="s">
        <v>71</v>
      </c>
      <c r="AY680" s="220" t="s">
        <v>180</v>
      </c>
    </row>
    <row r="681" spans="1:65" s="15" customFormat="1" ht="11.25">
      <c r="B681" s="221"/>
      <c r="C681" s="222"/>
      <c r="D681" s="193" t="s">
        <v>193</v>
      </c>
      <c r="E681" s="223" t="s">
        <v>19</v>
      </c>
      <c r="F681" s="224" t="s">
        <v>238</v>
      </c>
      <c r="G681" s="222"/>
      <c r="H681" s="225">
        <v>65.69</v>
      </c>
      <c r="I681" s="226"/>
      <c r="J681" s="222"/>
      <c r="K681" s="222"/>
      <c r="L681" s="227"/>
      <c r="M681" s="228"/>
      <c r="N681" s="229"/>
      <c r="O681" s="229"/>
      <c r="P681" s="229"/>
      <c r="Q681" s="229"/>
      <c r="R681" s="229"/>
      <c r="S681" s="229"/>
      <c r="T681" s="230"/>
      <c r="AT681" s="231" t="s">
        <v>193</v>
      </c>
      <c r="AU681" s="231" t="s">
        <v>80</v>
      </c>
      <c r="AV681" s="15" t="s">
        <v>187</v>
      </c>
      <c r="AW681" s="15" t="s">
        <v>33</v>
      </c>
      <c r="AX681" s="15" t="s">
        <v>78</v>
      </c>
      <c r="AY681" s="231" t="s">
        <v>180</v>
      </c>
    </row>
    <row r="682" spans="1:65" s="2" customFormat="1" ht="24.2" customHeight="1">
      <c r="A682" s="36"/>
      <c r="B682" s="37"/>
      <c r="C682" s="232" t="s">
        <v>798</v>
      </c>
      <c r="D682" s="232" t="s">
        <v>301</v>
      </c>
      <c r="E682" s="233" t="s">
        <v>799</v>
      </c>
      <c r="F682" s="234" t="s">
        <v>800</v>
      </c>
      <c r="G682" s="235" t="s">
        <v>230</v>
      </c>
      <c r="H682" s="236">
        <v>67.004000000000005</v>
      </c>
      <c r="I682" s="237"/>
      <c r="J682" s="238">
        <f>ROUND(I682*H682,2)</f>
        <v>0</v>
      </c>
      <c r="K682" s="234" t="s">
        <v>186</v>
      </c>
      <c r="L682" s="239"/>
      <c r="M682" s="240" t="s">
        <v>19</v>
      </c>
      <c r="N682" s="241" t="s">
        <v>42</v>
      </c>
      <c r="O682" s="66"/>
      <c r="P682" s="189">
        <f>O682*H682</f>
        <v>0</v>
      </c>
      <c r="Q682" s="189">
        <v>6.0800000000000003E-3</v>
      </c>
      <c r="R682" s="189">
        <f>Q682*H682</f>
        <v>0.40738432000000008</v>
      </c>
      <c r="S682" s="189">
        <v>0</v>
      </c>
      <c r="T682" s="190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91" t="s">
        <v>475</v>
      </c>
      <c r="AT682" s="191" t="s">
        <v>301</v>
      </c>
      <c r="AU682" s="191" t="s">
        <v>80</v>
      </c>
      <c r="AY682" s="19" t="s">
        <v>180</v>
      </c>
      <c r="BE682" s="192">
        <f>IF(N682="základní",J682,0)</f>
        <v>0</v>
      </c>
      <c r="BF682" s="192">
        <f>IF(N682="snížená",J682,0)</f>
        <v>0</v>
      </c>
      <c r="BG682" s="192">
        <f>IF(N682="zákl. přenesená",J682,0)</f>
        <v>0</v>
      </c>
      <c r="BH682" s="192">
        <f>IF(N682="sníž. přenesená",J682,0)</f>
        <v>0</v>
      </c>
      <c r="BI682" s="192">
        <f>IF(N682="nulová",J682,0)</f>
        <v>0</v>
      </c>
      <c r="BJ682" s="19" t="s">
        <v>78</v>
      </c>
      <c r="BK682" s="192">
        <f>ROUND(I682*H682,2)</f>
        <v>0</v>
      </c>
      <c r="BL682" s="19" t="s">
        <v>312</v>
      </c>
      <c r="BM682" s="191" t="s">
        <v>801</v>
      </c>
    </row>
    <row r="683" spans="1:65" s="2" customFormat="1" ht="11.25">
      <c r="A683" s="36"/>
      <c r="B683" s="37"/>
      <c r="C683" s="38"/>
      <c r="D683" s="193" t="s">
        <v>189</v>
      </c>
      <c r="E683" s="38"/>
      <c r="F683" s="194" t="s">
        <v>800</v>
      </c>
      <c r="G683" s="38"/>
      <c r="H683" s="38"/>
      <c r="I683" s="195"/>
      <c r="J683" s="38"/>
      <c r="K683" s="38"/>
      <c r="L683" s="41"/>
      <c r="M683" s="196"/>
      <c r="N683" s="197"/>
      <c r="O683" s="66"/>
      <c r="P683" s="66"/>
      <c r="Q683" s="66"/>
      <c r="R683" s="66"/>
      <c r="S683" s="66"/>
      <c r="T683" s="67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T683" s="19" t="s">
        <v>189</v>
      </c>
      <c r="AU683" s="19" t="s">
        <v>80</v>
      </c>
    </row>
    <row r="684" spans="1:65" s="13" customFormat="1" ht="11.25">
      <c r="B684" s="200"/>
      <c r="C684" s="201"/>
      <c r="D684" s="193" t="s">
        <v>193</v>
      </c>
      <c r="E684" s="202" t="s">
        <v>19</v>
      </c>
      <c r="F684" s="203" t="s">
        <v>802</v>
      </c>
      <c r="G684" s="201"/>
      <c r="H684" s="202" t="s">
        <v>19</v>
      </c>
      <c r="I684" s="204"/>
      <c r="J684" s="201"/>
      <c r="K684" s="201"/>
      <c r="L684" s="205"/>
      <c r="M684" s="206"/>
      <c r="N684" s="207"/>
      <c r="O684" s="207"/>
      <c r="P684" s="207"/>
      <c r="Q684" s="207"/>
      <c r="R684" s="207"/>
      <c r="S684" s="207"/>
      <c r="T684" s="208"/>
      <c r="AT684" s="209" t="s">
        <v>193</v>
      </c>
      <c r="AU684" s="209" t="s">
        <v>80</v>
      </c>
      <c r="AV684" s="13" t="s">
        <v>78</v>
      </c>
      <c r="AW684" s="13" t="s">
        <v>33</v>
      </c>
      <c r="AX684" s="13" t="s">
        <v>71</v>
      </c>
      <c r="AY684" s="209" t="s">
        <v>180</v>
      </c>
    </row>
    <row r="685" spans="1:65" s="14" customFormat="1" ht="11.25">
      <c r="B685" s="210"/>
      <c r="C685" s="211"/>
      <c r="D685" s="193" t="s">
        <v>193</v>
      </c>
      <c r="E685" s="212" t="s">
        <v>19</v>
      </c>
      <c r="F685" s="213" t="s">
        <v>803</v>
      </c>
      <c r="G685" s="211"/>
      <c r="H685" s="214">
        <v>65.69</v>
      </c>
      <c r="I685" s="215"/>
      <c r="J685" s="211"/>
      <c r="K685" s="211"/>
      <c r="L685" s="216"/>
      <c r="M685" s="217"/>
      <c r="N685" s="218"/>
      <c r="O685" s="218"/>
      <c r="P685" s="218"/>
      <c r="Q685" s="218"/>
      <c r="R685" s="218"/>
      <c r="S685" s="218"/>
      <c r="T685" s="219"/>
      <c r="AT685" s="220" t="s">
        <v>193</v>
      </c>
      <c r="AU685" s="220" t="s">
        <v>80</v>
      </c>
      <c r="AV685" s="14" t="s">
        <v>80</v>
      </c>
      <c r="AW685" s="14" t="s">
        <v>33</v>
      </c>
      <c r="AX685" s="14" t="s">
        <v>78</v>
      </c>
      <c r="AY685" s="220" t="s">
        <v>180</v>
      </c>
    </row>
    <row r="686" spans="1:65" s="14" customFormat="1" ht="11.25">
      <c r="B686" s="210"/>
      <c r="C686" s="211"/>
      <c r="D686" s="193" t="s">
        <v>193</v>
      </c>
      <c r="E686" s="211"/>
      <c r="F686" s="213" t="s">
        <v>804</v>
      </c>
      <c r="G686" s="211"/>
      <c r="H686" s="214">
        <v>67.004000000000005</v>
      </c>
      <c r="I686" s="215"/>
      <c r="J686" s="211"/>
      <c r="K686" s="211"/>
      <c r="L686" s="216"/>
      <c r="M686" s="217"/>
      <c r="N686" s="218"/>
      <c r="O686" s="218"/>
      <c r="P686" s="218"/>
      <c r="Q686" s="218"/>
      <c r="R686" s="218"/>
      <c r="S686" s="218"/>
      <c r="T686" s="219"/>
      <c r="AT686" s="220" t="s">
        <v>193</v>
      </c>
      <c r="AU686" s="220" t="s">
        <v>80</v>
      </c>
      <c r="AV686" s="14" t="s">
        <v>80</v>
      </c>
      <c r="AW686" s="14" t="s">
        <v>4</v>
      </c>
      <c r="AX686" s="14" t="s">
        <v>78</v>
      </c>
      <c r="AY686" s="220" t="s">
        <v>180</v>
      </c>
    </row>
    <row r="687" spans="1:65" s="2" customFormat="1" ht="24.2" customHeight="1">
      <c r="A687" s="36"/>
      <c r="B687" s="37"/>
      <c r="C687" s="180" t="s">
        <v>805</v>
      </c>
      <c r="D687" s="180" t="s">
        <v>182</v>
      </c>
      <c r="E687" s="181" t="s">
        <v>806</v>
      </c>
      <c r="F687" s="182" t="s">
        <v>807</v>
      </c>
      <c r="G687" s="183" t="s">
        <v>230</v>
      </c>
      <c r="H687" s="184">
        <v>65.69</v>
      </c>
      <c r="I687" s="185"/>
      <c r="J687" s="186">
        <f>ROUND(I687*H687,2)</f>
        <v>0</v>
      </c>
      <c r="K687" s="182" t="s">
        <v>186</v>
      </c>
      <c r="L687" s="41"/>
      <c r="M687" s="187" t="s">
        <v>19</v>
      </c>
      <c r="N687" s="188" t="s">
        <v>42</v>
      </c>
      <c r="O687" s="66"/>
      <c r="P687" s="189">
        <f>O687*H687</f>
        <v>0</v>
      </c>
      <c r="Q687" s="189">
        <v>1E-4</v>
      </c>
      <c r="R687" s="189">
        <f>Q687*H687</f>
        <v>6.5690000000000002E-3</v>
      </c>
      <c r="S687" s="189">
        <v>0</v>
      </c>
      <c r="T687" s="190">
        <f>S687*H687</f>
        <v>0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191" t="s">
        <v>312</v>
      </c>
      <c r="AT687" s="191" t="s">
        <v>182</v>
      </c>
      <c r="AU687" s="191" t="s">
        <v>80</v>
      </c>
      <c r="AY687" s="19" t="s">
        <v>180</v>
      </c>
      <c r="BE687" s="192">
        <f>IF(N687="základní",J687,0)</f>
        <v>0</v>
      </c>
      <c r="BF687" s="192">
        <f>IF(N687="snížená",J687,0)</f>
        <v>0</v>
      </c>
      <c r="BG687" s="192">
        <f>IF(N687="zákl. přenesená",J687,0)</f>
        <v>0</v>
      </c>
      <c r="BH687" s="192">
        <f>IF(N687="sníž. přenesená",J687,0)</f>
        <v>0</v>
      </c>
      <c r="BI687" s="192">
        <f>IF(N687="nulová",J687,0)</f>
        <v>0</v>
      </c>
      <c r="BJ687" s="19" t="s">
        <v>78</v>
      </c>
      <c r="BK687" s="192">
        <f>ROUND(I687*H687,2)</f>
        <v>0</v>
      </c>
      <c r="BL687" s="19" t="s">
        <v>312</v>
      </c>
      <c r="BM687" s="191" t="s">
        <v>808</v>
      </c>
    </row>
    <row r="688" spans="1:65" s="2" customFormat="1" ht="19.5">
      <c r="A688" s="36"/>
      <c r="B688" s="37"/>
      <c r="C688" s="38"/>
      <c r="D688" s="193" t="s">
        <v>189</v>
      </c>
      <c r="E688" s="38"/>
      <c r="F688" s="194" t="s">
        <v>809</v>
      </c>
      <c r="G688" s="38"/>
      <c r="H688" s="38"/>
      <c r="I688" s="195"/>
      <c r="J688" s="38"/>
      <c r="K688" s="38"/>
      <c r="L688" s="41"/>
      <c r="M688" s="196"/>
      <c r="N688" s="197"/>
      <c r="O688" s="66"/>
      <c r="P688" s="66"/>
      <c r="Q688" s="66"/>
      <c r="R688" s="66"/>
      <c r="S688" s="66"/>
      <c r="T688" s="67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T688" s="19" t="s">
        <v>189</v>
      </c>
      <c r="AU688" s="19" t="s">
        <v>80</v>
      </c>
    </row>
    <row r="689" spans="1:65" s="2" customFormat="1" ht="11.25">
      <c r="A689" s="36"/>
      <c r="B689" s="37"/>
      <c r="C689" s="38"/>
      <c r="D689" s="198" t="s">
        <v>191</v>
      </c>
      <c r="E689" s="38"/>
      <c r="F689" s="199" t="s">
        <v>810</v>
      </c>
      <c r="G689" s="38"/>
      <c r="H689" s="38"/>
      <c r="I689" s="195"/>
      <c r="J689" s="38"/>
      <c r="K689" s="38"/>
      <c r="L689" s="41"/>
      <c r="M689" s="196"/>
      <c r="N689" s="197"/>
      <c r="O689" s="66"/>
      <c r="P689" s="66"/>
      <c r="Q689" s="66"/>
      <c r="R689" s="66"/>
      <c r="S689" s="66"/>
      <c r="T689" s="67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T689" s="19" t="s">
        <v>191</v>
      </c>
      <c r="AU689" s="19" t="s">
        <v>80</v>
      </c>
    </row>
    <row r="690" spans="1:65" s="13" customFormat="1" ht="11.25">
      <c r="B690" s="200"/>
      <c r="C690" s="201"/>
      <c r="D690" s="193" t="s">
        <v>193</v>
      </c>
      <c r="E690" s="202" t="s">
        <v>19</v>
      </c>
      <c r="F690" s="203" t="s">
        <v>777</v>
      </c>
      <c r="G690" s="201"/>
      <c r="H690" s="202" t="s">
        <v>19</v>
      </c>
      <c r="I690" s="204"/>
      <c r="J690" s="201"/>
      <c r="K690" s="201"/>
      <c r="L690" s="205"/>
      <c r="M690" s="206"/>
      <c r="N690" s="207"/>
      <c r="O690" s="207"/>
      <c r="P690" s="207"/>
      <c r="Q690" s="207"/>
      <c r="R690" s="207"/>
      <c r="S690" s="207"/>
      <c r="T690" s="208"/>
      <c r="AT690" s="209" t="s">
        <v>193</v>
      </c>
      <c r="AU690" s="209" t="s">
        <v>80</v>
      </c>
      <c r="AV690" s="13" t="s">
        <v>78</v>
      </c>
      <c r="AW690" s="13" t="s">
        <v>33</v>
      </c>
      <c r="AX690" s="13" t="s">
        <v>71</v>
      </c>
      <c r="AY690" s="209" t="s">
        <v>180</v>
      </c>
    </row>
    <row r="691" spans="1:65" s="13" customFormat="1" ht="11.25">
      <c r="B691" s="200"/>
      <c r="C691" s="201"/>
      <c r="D691" s="193" t="s">
        <v>193</v>
      </c>
      <c r="E691" s="202" t="s">
        <v>19</v>
      </c>
      <c r="F691" s="203" t="s">
        <v>797</v>
      </c>
      <c r="G691" s="201"/>
      <c r="H691" s="202" t="s">
        <v>19</v>
      </c>
      <c r="I691" s="204"/>
      <c r="J691" s="201"/>
      <c r="K691" s="201"/>
      <c r="L691" s="205"/>
      <c r="M691" s="206"/>
      <c r="N691" s="207"/>
      <c r="O691" s="207"/>
      <c r="P691" s="207"/>
      <c r="Q691" s="207"/>
      <c r="R691" s="207"/>
      <c r="S691" s="207"/>
      <c r="T691" s="208"/>
      <c r="AT691" s="209" t="s">
        <v>193</v>
      </c>
      <c r="AU691" s="209" t="s">
        <v>80</v>
      </c>
      <c r="AV691" s="13" t="s">
        <v>78</v>
      </c>
      <c r="AW691" s="13" t="s">
        <v>33</v>
      </c>
      <c r="AX691" s="13" t="s">
        <v>71</v>
      </c>
      <c r="AY691" s="209" t="s">
        <v>180</v>
      </c>
    </row>
    <row r="692" spans="1:65" s="14" customFormat="1" ht="11.25">
      <c r="B692" s="210"/>
      <c r="C692" s="211"/>
      <c r="D692" s="193" t="s">
        <v>193</v>
      </c>
      <c r="E692" s="212" t="s">
        <v>19</v>
      </c>
      <c r="F692" s="213" t="s">
        <v>779</v>
      </c>
      <c r="G692" s="211"/>
      <c r="H692" s="214">
        <v>7</v>
      </c>
      <c r="I692" s="215"/>
      <c r="J692" s="211"/>
      <c r="K692" s="211"/>
      <c r="L692" s="216"/>
      <c r="M692" s="217"/>
      <c r="N692" s="218"/>
      <c r="O692" s="218"/>
      <c r="P692" s="218"/>
      <c r="Q692" s="218"/>
      <c r="R692" s="218"/>
      <c r="S692" s="218"/>
      <c r="T692" s="219"/>
      <c r="AT692" s="220" t="s">
        <v>193</v>
      </c>
      <c r="AU692" s="220" t="s">
        <v>80</v>
      </c>
      <c r="AV692" s="14" t="s">
        <v>80</v>
      </c>
      <c r="AW692" s="14" t="s">
        <v>33</v>
      </c>
      <c r="AX692" s="14" t="s">
        <v>71</v>
      </c>
      <c r="AY692" s="220" t="s">
        <v>180</v>
      </c>
    </row>
    <row r="693" spans="1:65" s="14" customFormat="1" ht="11.25">
      <c r="B693" s="210"/>
      <c r="C693" s="211"/>
      <c r="D693" s="193" t="s">
        <v>193</v>
      </c>
      <c r="E693" s="212" t="s">
        <v>19</v>
      </c>
      <c r="F693" s="213" t="s">
        <v>780</v>
      </c>
      <c r="G693" s="211"/>
      <c r="H693" s="214">
        <v>7</v>
      </c>
      <c r="I693" s="215"/>
      <c r="J693" s="211"/>
      <c r="K693" s="211"/>
      <c r="L693" s="216"/>
      <c r="M693" s="217"/>
      <c r="N693" s="218"/>
      <c r="O693" s="218"/>
      <c r="P693" s="218"/>
      <c r="Q693" s="218"/>
      <c r="R693" s="218"/>
      <c r="S693" s="218"/>
      <c r="T693" s="219"/>
      <c r="AT693" s="220" t="s">
        <v>193</v>
      </c>
      <c r="AU693" s="220" t="s">
        <v>80</v>
      </c>
      <c r="AV693" s="14" t="s">
        <v>80</v>
      </c>
      <c r="AW693" s="14" t="s">
        <v>33</v>
      </c>
      <c r="AX693" s="14" t="s">
        <v>71</v>
      </c>
      <c r="AY693" s="220" t="s">
        <v>180</v>
      </c>
    </row>
    <row r="694" spans="1:65" s="14" customFormat="1" ht="11.25">
      <c r="B694" s="210"/>
      <c r="C694" s="211"/>
      <c r="D694" s="193" t="s">
        <v>193</v>
      </c>
      <c r="E694" s="212" t="s">
        <v>19</v>
      </c>
      <c r="F694" s="213" t="s">
        <v>781</v>
      </c>
      <c r="G694" s="211"/>
      <c r="H694" s="214">
        <v>18</v>
      </c>
      <c r="I694" s="215"/>
      <c r="J694" s="211"/>
      <c r="K694" s="211"/>
      <c r="L694" s="216"/>
      <c r="M694" s="217"/>
      <c r="N694" s="218"/>
      <c r="O694" s="218"/>
      <c r="P694" s="218"/>
      <c r="Q694" s="218"/>
      <c r="R694" s="218"/>
      <c r="S694" s="218"/>
      <c r="T694" s="219"/>
      <c r="AT694" s="220" t="s">
        <v>193</v>
      </c>
      <c r="AU694" s="220" t="s">
        <v>80</v>
      </c>
      <c r="AV694" s="14" t="s">
        <v>80</v>
      </c>
      <c r="AW694" s="14" t="s">
        <v>33</v>
      </c>
      <c r="AX694" s="14" t="s">
        <v>71</v>
      </c>
      <c r="AY694" s="220" t="s">
        <v>180</v>
      </c>
    </row>
    <row r="695" spans="1:65" s="14" customFormat="1" ht="11.25">
      <c r="B695" s="210"/>
      <c r="C695" s="211"/>
      <c r="D695" s="193" t="s">
        <v>193</v>
      </c>
      <c r="E695" s="212" t="s">
        <v>19</v>
      </c>
      <c r="F695" s="213" t="s">
        <v>782</v>
      </c>
      <c r="G695" s="211"/>
      <c r="H695" s="214">
        <v>4.0999999999999996</v>
      </c>
      <c r="I695" s="215"/>
      <c r="J695" s="211"/>
      <c r="K695" s="211"/>
      <c r="L695" s="216"/>
      <c r="M695" s="217"/>
      <c r="N695" s="218"/>
      <c r="O695" s="218"/>
      <c r="P695" s="218"/>
      <c r="Q695" s="218"/>
      <c r="R695" s="218"/>
      <c r="S695" s="218"/>
      <c r="T695" s="219"/>
      <c r="AT695" s="220" t="s">
        <v>193</v>
      </c>
      <c r="AU695" s="220" t="s">
        <v>80</v>
      </c>
      <c r="AV695" s="14" t="s">
        <v>80</v>
      </c>
      <c r="AW695" s="14" t="s">
        <v>33</v>
      </c>
      <c r="AX695" s="14" t="s">
        <v>71</v>
      </c>
      <c r="AY695" s="220" t="s">
        <v>180</v>
      </c>
    </row>
    <row r="696" spans="1:65" s="14" customFormat="1" ht="11.25">
      <c r="B696" s="210"/>
      <c r="C696" s="211"/>
      <c r="D696" s="193" t="s">
        <v>193</v>
      </c>
      <c r="E696" s="212" t="s">
        <v>19</v>
      </c>
      <c r="F696" s="213" t="s">
        <v>783</v>
      </c>
      <c r="G696" s="211"/>
      <c r="H696" s="214">
        <v>6.46</v>
      </c>
      <c r="I696" s="215"/>
      <c r="J696" s="211"/>
      <c r="K696" s="211"/>
      <c r="L696" s="216"/>
      <c r="M696" s="217"/>
      <c r="N696" s="218"/>
      <c r="O696" s="218"/>
      <c r="P696" s="218"/>
      <c r="Q696" s="218"/>
      <c r="R696" s="218"/>
      <c r="S696" s="218"/>
      <c r="T696" s="219"/>
      <c r="AT696" s="220" t="s">
        <v>193</v>
      </c>
      <c r="AU696" s="220" t="s">
        <v>80</v>
      </c>
      <c r="AV696" s="14" t="s">
        <v>80</v>
      </c>
      <c r="AW696" s="14" t="s">
        <v>33</v>
      </c>
      <c r="AX696" s="14" t="s">
        <v>71</v>
      </c>
      <c r="AY696" s="220" t="s">
        <v>180</v>
      </c>
    </row>
    <row r="697" spans="1:65" s="14" customFormat="1" ht="11.25">
      <c r="B697" s="210"/>
      <c r="C697" s="211"/>
      <c r="D697" s="193" t="s">
        <v>193</v>
      </c>
      <c r="E697" s="212" t="s">
        <v>19</v>
      </c>
      <c r="F697" s="213" t="s">
        <v>784</v>
      </c>
      <c r="G697" s="211"/>
      <c r="H697" s="214">
        <v>10.4</v>
      </c>
      <c r="I697" s="215"/>
      <c r="J697" s="211"/>
      <c r="K697" s="211"/>
      <c r="L697" s="216"/>
      <c r="M697" s="217"/>
      <c r="N697" s="218"/>
      <c r="O697" s="218"/>
      <c r="P697" s="218"/>
      <c r="Q697" s="218"/>
      <c r="R697" s="218"/>
      <c r="S697" s="218"/>
      <c r="T697" s="219"/>
      <c r="AT697" s="220" t="s">
        <v>193</v>
      </c>
      <c r="AU697" s="220" t="s">
        <v>80</v>
      </c>
      <c r="AV697" s="14" t="s">
        <v>80</v>
      </c>
      <c r="AW697" s="14" t="s">
        <v>33</v>
      </c>
      <c r="AX697" s="14" t="s">
        <v>71</v>
      </c>
      <c r="AY697" s="220" t="s">
        <v>180</v>
      </c>
    </row>
    <row r="698" spans="1:65" s="14" customFormat="1" ht="11.25">
      <c r="B698" s="210"/>
      <c r="C698" s="211"/>
      <c r="D698" s="193" t="s">
        <v>193</v>
      </c>
      <c r="E698" s="212" t="s">
        <v>19</v>
      </c>
      <c r="F698" s="213" t="s">
        <v>785</v>
      </c>
      <c r="G698" s="211"/>
      <c r="H698" s="214">
        <v>7.32</v>
      </c>
      <c r="I698" s="215"/>
      <c r="J698" s="211"/>
      <c r="K698" s="211"/>
      <c r="L698" s="216"/>
      <c r="M698" s="217"/>
      <c r="N698" s="218"/>
      <c r="O698" s="218"/>
      <c r="P698" s="218"/>
      <c r="Q698" s="218"/>
      <c r="R698" s="218"/>
      <c r="S698" s="218"/>
      <c r="T698" s="219"/>
      <c r="AT698" s="220" t="s">
        <v>193</v>
      </c>
      <c r="AU698" s="220" t="s">
        <v>80</v>
      </c>
      <c r="AV698" s="14" t="s">
        <v>80</v>
      </c>
      <c r="AW698" s="14" t="s">
        <v>33</v>
      </c>
      <c r="AX698" s="14" t="s">
        <v>71</v>
      </c>
      <c r="AY698" s="220" t="s">
        <v>180</v>
      </c>
    </row>
    <row r="699" spans="1:65" s="14" customFormat="1" ht="11.25">
      <c r="B699" s="210"/>
      <c r="C699" s="211"/>
      <c r="D699" s="193" t="s">
        <v>193</v>
      </c>
      <c r="E699" s="212" t="s">
        <v>19</v>
      </c>
      <c r="F699" s="213" t="s">
        <v>786</v>
      </c>
      <c r="G699" s="211"/>
      <c r="H699" s="214">
        <v>5.41</v>
      </c>
      <c r="I699" s="215"/>
      <c r="J699" s="211"/>
      <c r="K699" s="211"/>
      <c r="L699" s="216"/>
      <c r="M699" s="217"/>
      <c r="N699" s="218"/>
      <c r="O699" s="218"/>
      <c r="P699" s="218"/>
      <c r="Q699" s="218"/>
      <c r="R699" s="218"/>
      <c r="S699" s="218"/>
      <c r="T699" s="219"/>
      <c r="AT699" s="220" t="s">
        <v>193</v>
      </c>
      <c r="AU699" s="220" t="s">
        <v>80</v>
      </c>
      <c r="AV699" s="14" t="s">
        <v>80</v>
      </c>
      <c r="AW699" s="14" t="s">
        <v>33</v>
      </c>
      <c r="AX699" s="14" t="s">
        <v>71</v>
      </c>
      <c r="AY699" s="220" t="s">
        <v>180</v>
      </c>
    </row>
    <row r="700" spans="1:65" s="15" customFormat="1" ht="11.25">
      <c r="B700" s="221"/>
      <c r="C700" s="222"/>
      <c r="D700" s="193" t="s">
        <v>193</v>
      </c>
      <c r="E700" s="223" t="s">
        <v>19</v>
      </c>
      <c r="F700" s="224" t="s">
        <v>238</v>
      </c>
      <c r="G700" s="222"/>
      <c r="H700" s="225">
        <v>65.69</v>
      </c>
      <c r="I700" s="226"/>
      <c r="J700" s="222"/>
      <c r="K700" s="222"/>
      <c r="L700" s="227"/>
      <c r="M700" s="228"/>
      <c r="N700" s="229"/>
      <c r="O700" s="229"/>
      <c r="P700" s="229"/>
      <c r="Q700" s="229"/>
      <c r="R700" s="229"/>
      <c r="S700" s="229"/>
      <c r="T700" s="230"/>
      <c r="AT700" s="231" t="s">
        <v>193</v>
      </c>
      <c r="AU700" s="231" t="s">
        <v>80</v>
      </c>
      <c r="AV700" s="15" t="s">
        <v>187</v>
      </c>
      <c r="AW700" s="15" t="s">
        <v>33</v>
      </c>
      <c r="AX700" s="15" t="s">
        <v>78</v>
      </c>
      <c r="AY700" s="231" t="s">
        <v>180</v>
      </c>
    </row>
    <row r="701" spans="1:65" s="2" customFormat="1" ht="24.2" customHeight="1">
      <c r="A701" s="36"/>
      <c r="B701" s="37"/>
      <c r="C701" s="232" t="s">
        <v>811</v>
      </c>
      <c r="D701" s="232" t="s">
        <v>301</v>
      </c>
      <c r="E701" s="233" t="s">
        <v>812</v>
      </c>
      <c r="F701" s="234" t="s">
        <v>813</v>
      </c>
      <c r="G701" s="235" t="s">
        <v>230</v>
      </c>
      <c r="H701" s="236">
        <v>72.259</v>
      </c>
      <c r="I701" s="237"/>
      <c r="J701" s="238">
        <f>ROUND(I701*H701,2)</f>
        <v>0</v>
      </c>
      <c r="K701" s="234" t="s">
        <v>186</v>
      </c>
      <c r="L701" s="239"/>
      <c r="M701" s="240" t="s">
        <v>19</v>
      </c>
      <c r="N701" s="241" t="s">
        <v>42</v>
      </c>
      <c r="O701" s="66"/>
      <c r="P701" s="189">
        <f>O701*H701</f>
        <v>0</v>
      </c>
      <c r="Q701" s="189">
        <v>1.9000000000000001E-4</v>
      </c>
      <c r="R701" s="189">
        <f>Q701*H701</f>
        <v>1.372921E-2</v>
      </c>
      <c r="S701" s="189">
        <v>0</v>
      </c>
      <c r="T701" s="190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191" t="s">
        <v>475</v>
      </c>
      <c r="AT701" s="191" t="s">
        <v>301</v>
      </c>
      <c r="AU701" s="191" t="s">
        <v>80</v>
      </c>
      <c r="AY701" s="19" t="s">
        <v>180</v>
      </c>
      <c r="BE701" s="192">
        <f>IF(N701="základní",J701,0)</f>
        <v>0</v>
      </c>
      <c r="BF701" s="192">
        <f>IF(N701="snížená",J701,0)</f>
        <v>0</v>
      </c>
      <c r="BG701" s="192">
        <f>IF(N701="zákl. přenesená",J701,0)</f>
        <v>0</v>
      </c>
      <c r="BH701" s="192">
        <f>IF(N701="sníž. přenesená",J701,0)</f>
        <v>0</v>
      </c>
      <c r="BI701" s="192">
        <f>IF(N701="nulová",J701,0)</f>
        <v>0</v>
      </c>
      <c r="BJ701" s="19" t="s">
        <v>78</v>
      </c>
      <c r="BK701" s="192">
        <f>ROUND(I701*H701,2)</f>
        <v>0</v>
      </c>
      <c r="BL701" s="19" t="s">
        <v>312</v>
      </c>
      <c r="BM701" s="191" t="s">
        <v>814</v>
      </c>
    </row>
    <row r="702" spans="1:65" s="2" customFormat="1" ht="19.5">
      <c r="A702" s="36"/>
      <c r="B702" s="37"/>
      <c r="C702" s="38"/>
      <c r="D702" s="193" t="s">
        <v>189</v>
      </c>
      <c r="E702" s="38"/>
      <c r="F702" s="194" t="s">
        <v>813</v>
      </c>
      <c r="G702" s="38"/>
      <c r="H702" s="38"/>
      <c r="I702" s="195"/>
      <c r="J702" s="38"/>
      <c r="K702" s="38"/>
      <c r="L702" s="41"/>
      <c r="M702" s="196"/>
      <c r="N702" s="197"/>
      <c r="O702" s="66"/>
      <c r="P702" s="66"/>
      <c r="Q702" s="66"/>
      <c r="R702" s="66"/>
      <c r="S702" s="66"/>
      <c r="T702" s="67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T702" s="19" t="s">
        <v>189</v>
      </c>
      <c r="AU702" s="19" t="s">
        <v>80</v>
      </c>
    </row>
    <row r="703" spans="1:65" s="13" customFormat="1" ht="11.25">
      <c r="B703" s="200"/>
      <c r="C703" s="201"/>
      <c r="D703" s="193" t="s">
        <v>193</v>
      </c>
      <c r="E703" s="202" t="s">
        <v>19</v>
      </c>
      <c r="F703" s="203" t="s">
        <v>815</v>
      </c>
      <c r="G703" s="201"/>
      <c r="H703" s="202" t="s">
        <v>19</v>
      </c>
      <c r="I703" s="204"/>
      <c r="J703" s="201"/>
      <c r="K703" s="201"/>
      <c r="L703" s="205"/>
      <c r="M703" s="206"/>
      <c r="N703" s="207"/>
      <c r="O703" s="207"/>
      <c r="P703" s="207"/>
      <c r="Q703" s="207"/>
      <c r="R703" s="207"/>
      <c r="S703" s="207"/>
      <c r="T703" s="208"/>
      <c r="AT703" s="209" t="s">
        <v>193</v>
      </c>
      <c r="AU703" s="209" t="s">
        <v>80</v>
      </c>
      <c r="AV703" s="13" t="s">
        <v>78</v>
      </c>
      <c r="AW703" s="13" t="s">
        <v>33</v>
      </c>
      <c r="AX703" s="13" t="s">
        <v>71</v>
      </c>
      <c r="AY703" s="209" t="s">
        <v>180</v>
      </c>
    </row>
    <row r="704" spans="1:65" s="14" customFormat="1" ht="11.25">
      <c r="B704" s="210"/>
      <c r="C704" s="211"/>
      <c r="D704" s="193" t="s">
        <v>193</v>
      </c>
      <c r="E704" s="212" t="s">
        <v>19</v>
      </c>
      <c r="F704" s="213" t="s">
        <v>803</v>
      </c>
      <c r="G704" s="211"/>
      <c r="H704" s="214">
        <v>65.69</v>
      </c>
      <c r="I704" s="215"/>
      <c r="J704" s="211"/>
      <c r="K704" s="211"/>
      <c r="L704" s="216"/>
      <c r="M704" s="217"/>
      <c r="N704" s="218"/>
      <c r="O704" s="218"/>
      <c r="P704" s="218"/>
      <c r="Q704" s="218"/>
      <c r="R704" s="218"/>
      <c r="S704" s="218"/>
      <c r="T704" s="219"/>
      <c r="AT704" s="220" t="s">
        <v>193</v>
      </c>
      <c r="AU704" s="220" t="s">
        <v>80</v>
      </c>
      <c r="AV704" s="14" t="s">
        <v>80</v>
      </c>
      <c r="AW704" s="14" t="s">
        <v>33</v>
      </c>
      <c r="AX704" s="14" t="s">
        <v>78</v>
      </c>
      <c r="AY704" s="220" t="s">
        <v>180</v>
      </c>
    </row>
    <row r="705" spans="1:65" s="14" customFormat="1" ht="11.25">
      <c r="B705" s="210"/>
      <c r="C705" s="211"/>
      <c r="D705" s="193" t="s">
        <v>193</v>
      </c>
      <c r="E705" s="211"/>
      <c r="F705" s="213" t="s">
        <v>816</v>
      </c>
      <c r="G705" s="211"/>
      <c r="H705" s="214">
        <v>72.259</v>
      </c>
      <c r="I705" s="215"/>
      <c r="J705" s="211"/>
      <c r="K705" s="211"/>
      <c r="L705" s="216"/>
      <c r="M705" s="217"/>
      <c r="N705" s="218"/>
      <c r="O705" s="218"/>
      <c r="P705" s="218"/>
      <c r="Q705" s="218"/>
      <c r="R705" s="218"/>
      <c r="S705" s="218"/>
      <c r="T705" s="219"/>
      <c r="AT705" s="220" t="s">
        <v>193</v>
      </c>
      <c r="AU705" s="220" t="s">
        <v>80</v>
      </c>
      <c r="AV705" s="14" t="s">
        <v>80</v>
      </c>
      <c r="AW705" s="14" t="s">
        <v>4</v>
      </c>
      <c r="AX705" s="14" t="s">
        <v>78</v>
      </c>
      <c r="AY705" s="220" t="s">
        <v>180</v>
      </c>
    </row>
    <row r="706" spans="1:65" s="2" customFormat="1" ht="33" customHeight="1">
      <c r="A706" s="36"/>
      <c r="B706" s="37"/>
      <c r="C706" s="180" t="s">
        <v>817</v>
      </c>
      <c r="D706" s="180" t="s">
        <v>182</v>
      </c>
      <c r="E706" s="181" t="s">
        <v>818</v>
      </c>
      <c r="F706" s="182" t="s">
        <v>819</v>
      </c>
      <c r="G706" s="183" t="s">
        <v>230</v>
      </c>
      <c r="H706" s="184">
        <v>65.69</v>
      </c>
      <c r="I706" s="185"/>
      <c r="J706" s="186">
        <f>ROUND(I706*H706,2)</f>
        <v>0</v>
      </c>
      <c r="K706" s="182" t="s">
        <v>304</v>
      </c>
      <c r="L706" s="41"/>
      <c r="M706" s="187" t="s">
        <v>19</v>
      </c>
      <c r="N706" s="188" t="s">
        <v>42</v>
      </c>
      <c r="O706" s="66"/>
      <c r="P706" s="189">
        <f>O706*H706</f>
        <v>0</v>
      </c>
      <c r="Q706" s="189">
        <v>1E-4</v>
      </c>
      <c r="R706" s="189">
        <f>Q706*H706</f>
        <v>6.5690000000000002E-3</v>
      </c>
      <c r="S706" s="189">
        <v>0</v>
      </c>
      <c r="T706" s="190">
        <f>S706*H706</f>
        <v>0</v>
      </c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R706" s="191" t="s">
        <v>312</v>
      </c>
      <c r="AT706" s="191" t="s">
        <v>182</v>
      </c>
      <c r="AU706" s="191" t="s">
        <v>80</v>
      </c>
      <c r="AY706" s="19" t="s">
        <v>180</v>
      </c>
      <c r="BE706" s="192">
        <f>IF(N706="základní",J706,0)</f>
        <v>0</v>
      </c>
      <c r="BF706" s="192">
        <f>IF(N706="snížená",J706,0)</f>
        <v>0</v>
      </c>
      <c r="BG706" s="192">
        <f>IF(N706="zákl. přenesená",J706,0)</f>
        <v>0</v>
      </c>
      <c r="BH706" s="192">
        <f>IF(N706="sníž. přenesená",J706,0)</f>
        <v>0</v>
      </c>
      <c r="BI706" s="192">
        <f>IF(N706="nulová",J706,0)</f>
        <v>0</v>
      </c>
      <c r="BJ706" s="19" t="s">
        <v>78</v>
      </c>
      <c r="BK706" s="192">
        <f>ROUND(I706*H706,2)</f>
        <v>0</v>
      </c>
      <c r="BL706" s="19" t="s">
        <v>312</v>
      </c>
      <c r="BM706" s="191" t="s">
        <v>820</v>
      </c>
    </row>
    <row r="707" spans="1:65" s="2" customFormat="1" ht="19.5">
      <c r="A707" s="36"/>
      <c r="B707" s="37"/>
      <c r="C707" s="38"/>
      <c r="D707" s="193" t="s">
        <v>189</v>
      </c>
      <c r="E707" s="38"/>
      <c r="F707" s="194" t="s">
        <v>819</v>
      </c>
      <c r="G707" s="38"/>
      <c r="H707" s="38"/>
      <c r="I707" s="195"/>
      <c r="J707" s="38"/>
      <c r="K707" s="38"/>
      <c r="L707" s="41"/>
      <c r="M707" s="196"/>
      <c r="N707" s="197"/>
      <c r="O707" s="66"/>
      <c r="P707" s="66"/>
      <c r="Q707" s="66"/>
      <c r="R707" s="66"/>
      <c r="S707" s="66"/>
      <c r="T707" s="67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T707" s="19" t="s">
        <v>189</v>
      </c>
      <c r="AU707" s="19" t="s">
        <v>80</v>
      </c>
    </row>
    <row r="708" spans="1:65" s="13" customFormat="1" ht="11.25">
      <c r="B708" s="200"/>
      <c r="C708" s="201"/>
      <c r="D708" s="193" t="s">
        <v>193</v>
      </c>
      <c r="E708" s="202" t="s">
        <v>19</v>
      </c>
      <c r="F708" s="203" t="s">
        <v>777</v>
      </c>
      <c r="G708" s="201"/>
      <c r="H708" s="202" t="s">
        <v>19</v>
      </c>
      <c r="I708" s="204"/>
      <c r="J708" s="201"/>
      <c r="K708" s="201"/>
      <c r="L708" s="205"/>
      <c r="M708" s="206"/>
      <c r="N708" s="207"/>
      <c r="O708" s="207"/>
      <c r="P708" s="207"/>
      <c r="Q708" s="207"/>
      <c r="R708" s="207"/>
      <c r="S708" s="207"/>
      <c r="T708" s="208"/>
      <c r="AT708" s="209" t="s">
        <v>193</v>
      </c>
      <c r="AU708" s="209" t="s">
        <v>80</v>
      </c>
      <c r="AV708" s="13" t="s">
        <v>78</v>
      </c>
      <c r="AW708" s="13" t="s">
        <v>33</v>
      </c>
      <c r="AX708" s="13" t="s">
        <v>71</v>
      </c>
      <c r="AY708" s="209" t="s">
        <v>180</v>
      </c>
    </row>
    <row r="709" spans="1:65" s="13" customFormat="1" ht="11.25">
      <c r="B709" s="200"/>
      <c r="C709" s="201"/>
      <c r="D709" s="193" t="s">
        <v>193</v>
      </c>
      <c r="E709" s="202" t="s">
        <v>19</v>
      </c>
      <c r="F709" s="203" t="s">
        <v>797</v>
      </c>
      <c r="G709" s="201"/>
      <c r="H709" s="202" t="s">
        <v>19</v>
      </c>
      <c r="I709" s="204"/>
      <c r="J709" s="201"/>
      <c r="K709" s="201"/>
      <c r="L709" s="205"/>
      <c r="M709" s="206"/>
      <c r="N709" s="207"/>
      <c r="O709" s="207"/>
      <c r="P709" s="207"/>
      <c r="Q709" s="207"/>
      <c r="R709" s="207"/>
      <c r="S709" s="207"/>
      <c r="T709" s="208"/>
      <c r="AT709" s="209" t="s">
        <v>193</v>
      </c>
      <c r="AU709" s="209" t="s">
        <v>80</v>
      </c>
      <c r="AV709" s="13" t="s">
        <v>78</v>
      </c>
      <c r="AW709" s="13" t="s">
        <v>33</v>
      </c>
      <c r="AX709" s="13" t="s">
        <v>71</v>
      </c>
      <c r="AY709" s="209" t="s">
        <v>180</v>
      </c>
    </row>
    <row r="710" spans="1:65" s="14" customFormat="1" ht="11.25">
      <c r="B710" s="210"/>
      <c r="C710" s="211"/>
      <c r="D710" s="193" t="s">
        <v>193</v>
      </c>
      <c r="E710" s="212" t="s">
        <v>19</v>
      </c>
      <c r="F710" s="213" t="s">
        <v>779</v>
      </c>
      <c r="G710" s="211"/>
      <c r="H710" s="214">
        <v>7</v>
      </c>
      <c r="I710" s="215"/>
      <c r="J710" s="211"/>
      <c r="K710" s="211"/>
      <c r="L710" s="216"/>
      <c r="M710" s="217"/>
      <c r="N710" s="218"/>
      <c r="O710" s="218"/>
      <c r="P710" s="218"/>
      <c r="Q710" s="218"/>
      <c r="R710" s="218"/>
      <c r="S710" s="218"/>
      <c r="T710" s="219"/>
      <c r="AT710" s="220" t="s">
        <v>193</v>
      </c>
      <c r="AU710" s="220" t="s">
        <v>80</v>
      </c>
      <c r="AV710" s="14" t="s">
        <v>80</v>
      </c>
      <c r="AW710" s="14" t="s">
        <v>33</v>
      </c>
      <c r="AX710" s="14" t="s">
        <v>71</v>
      </c>
      <c r="AY710" s="220" t="s">
        <v>180</v>
      </c>
    </row>
    <row r="711" spans="1:65" s="14" customFormat="1" ht="11.25">
      <c r="B711" s="210"/>
      <c r="C711" s="211"/>
      <c r="D711" s="193" t="s">
        <v>193</v>
      </c>
      <c r="E711" s="212" t="s">
        <v>19</v>
      </c>
      <c r="F711" s="213" t="s">
        <v>780</v>
      </c>
      <c r="G711" s="211"/>
      <c r="H711" s="214">
        <v>7</v>
      </c>
      <c r="I711" s="215"/>
      <c r="J711" s="211"/>
      <c r="K711" s="211"/>
      <c r="L711" s="216"/>
      <c r="M711" s="217"/>
      <c r="N711" s="218"/>
      <c r="O711" s="218"/>
      <c r="P711" s="218"/>
      <c r="Q711" s="218"/>
      <c r="R711" s="218"/>
      <c r="S711" s="218"/>
      <c r="T711" s="219"/>
      <c r="AT711" s="220" t="s">
        <v>193</v>
      </c>
      <c r="AU711" s="220" t="s">
        <v>80</v>
      </c>
      <c r="AV711" s="14" t="s">
        <v>80</v>
      </c>
      <c r="AW711" s="14" t="s">
        <v>33</v>
      </c>
      <c r="AX711" s="14" t="s">
        <v>71</v>
      </c>
      <c r="AY711" s="220" t="s">
        <v>180</v>
      </c>
    </row>
    <row r="712" spans="1:65" s="14" customFormat="1" ht="11.25">
      <c r="B712" s="210"/>
      <c r="C712" s="211"/>
      <c r="D712" s="193" t="s">
        <v>193</v>
      </c>
      <c r="E712" s="212" t="s">
        <v>19</v>
      </c>
      <c r="F712" s="213" t="s">
        <v>781</v>
      </c>
      <c r="G712" s="211"/>
      <c r="H712" s="214">
        <v>18</v>
      </c>
      <c r="I712" s="215"/>
      <c r="J712" s="211"/>
      <c r="K712" s="211"/>
      <c r="L712" s="216"/>
      <c r="M712" s="217"/>
      <c r="N712" s="218"/>
      <c r="O712" s="218"/>
      <c r="P712" s="218"/>
      <c r="Q712" s="218"/>
      <c r="R712" s="218"/>
      <c r="S712" s="218"/>
      <c r="T712" s="219"/>
      <c r="AT712" s="220" t="s">
        <v>193</v>
      </c>
      <c r="AU712" s="220" t="s">
        <v>80</v>
      </c>
      <c r="AV712" s="14" t="s">
        <v>80</v>
      </c>
      <c r="AW712" s="14" t="s">
        <v>33</v>
      </c>
      <c r="AX712" s="14" t="s">
        <v>71</v>
      </c>
      <c r="AY712" s="220" t="s">
        <v>180</v>
      </c>
    </row>
    <row r="713" spans="1:65" s="14" customFormat="1" ht="11.25">
      <c r="B713" s="210"/>
      <c r="C713" s="211"/>
      <c r="D713" s="193" t="s">
        <v>193</v>
      </c>
      <c r="E713" s="212" t="s">
        <v>19</v>
      </c>
      <c r="F713" s="213" t="s">
        <v>782</v>
      </c>
      <c r="G713" s="211"/>
      <c r="H713" s="214">
        <v>4.0999999999999996</v>
      </c>
      <c r="I713" s="215"/>
      <c r="J713" s="211"/>
      <c r="K713" s="211"/>
      <c r="L713" s="216"/>
      <c r="M713" s="217"/>
      <c r="N713" s="218"/>
      <c r="O713" s="218"/>
      <c r="P713" s="218"/>
      <c r="Q713" s="218"/>
      <c r="R713" s="218"/>
      <c r="S713" s="218"/>
      <c r="T713" s="219"/>
      <c r="AT713" s="220" t="s">
        <v>193</v>
      </c>
      <c r="AU713" s="220" t="s">
        <v>80</v>
      </c>
      <c r="AV713" s="14" t="s">
        <v>80</v>
      </c>
      <c r="AW713" s="14" t="s">
        <v>33</v>
      </c>
      <c r="AX713" s="14" t="s">
        <v>71</v>
      </c>
      <c r="AY713" s="220" t="s">
        <v>180</v>
      </c>
    </row>
    <row r="714" spans="1:65" s="14" customFormat="1" ht="11.25">
      <c r="B714" s="210"/>
      <c r="C714" s="211"/>
      <c r="D714" s="193" t="s">
        <v>193</v>
      </c>
      <c r="E714" s="212" t="s">
        <v>19</v>
      </c>
      <c r="F714" s="213" t="s">
        <v>783</v>
      </c>
      <c r="G714" s="211"/>
      <c r="H714" s="214">
        <v>6.46</v>
      </c>
      <c r="I714" s="215"/>
      <c r="J714" s="211"/>
      <c r="K714" s="211"/>
      <c r="L714" s="216"/>
      <c r="M714" s="217"/>
      <c r="N714" s="218"/>
      <c r="O714" s="218"/>
      <c r="P714" s="218"/>
      <c r="Q714" s="218"/>
      <c r="R714" s="218"/>
      <c r="S714" s="218"/>
      <c r="T714" s="219"/>
      <c r="AT714" s="220" t="s">
        <v>193</v>
      </c>
      <c r="AU714" s="220" t="s">
        <v>80</v>
      </c>
      <c r="AV714" s="14" t="s">
        <v>80</v>
      </c>
      <c r="AW714" s="14" t="s">
        <v>33</v>
      </c>
      <c r="AX714" s="14" t="s">
        <v>71</v>
      </c>
      <c r="AY714" s="220" t="s">
        <v>180</v>
      </c>
    </row>
    <row r="715" spans="1:65" s="14" customFormat="1" ht="11.25">
      <c r="B715" s="210"/>
      <c r="C715" s="211"/>
      <c r="D715" s="193" t="s">
        <v>193</v>
      </c>
      <c r="E715" s="212" t="s">
        <v>19</v>
      </c>
      <c r="F715" s="213" t="s">
        <v>784</v>
      </c>
      <c r="G715" s="211"/>
      <c r="H715" s="214">
        <v>10.4</v>
      </c>
      <c r="I715" s="215"/>
      <c r="J715" s="211"/>
      <c r="K715" s="211"/>
      <c r="L715" s="216"/>
      <c r="M715" s="217"/>
      <c r="N715" s="218"/>
      <c r="O715" s="218"/>
      <c r="P715" s="218"/>
      <c r="Q715" s="218"/>
      <c r="R715" s="218"/>
      <c r="S715" s="218"/>
      <c r="T715" s="219"/>
      <c r="AT715" s="220" t="s">
        <v>193</v>
      </c>
      <c r="AU715" s="220" t="s">
        <v>80</v>
      </c>
      <c r="AV715" s="14" t="s">
        <v>80</v>
      </c>
      <c r="AW715" s="14" t="s">
        <v>33</v>
      </c>
      <c r="AX715" s="14" t="s">
        <v>71</v>
      </c>
      <c r="AY715" s="220" t="s">
        <v>180</v>
      </c>
    </row>
    <row r="716" spans="1:65" s="14" customFormat="1" ht="11.25">
      <c r="B716" s="210"/>
      <c r="C716" s="211"/>
      <c r="D716" s="193" t="s">
        <v>193</v>
      </c>
      <c r="E716" s="212" t="s">
        <v>19</v>
      </c>
      <c r="F716" s="213" t="s">
        <v>785</v>
      </c>
      <c r="G716" s="211"/>
      <c r="H716" s="214">
        <v>7.32</v>
      </c>
      <c r="I716" s="215"/>
      <c r="J716" s="211"/>
      <c r="K716" s="211"/>
      <c r="L716" s="216"/>
      <c r="M716" s="217"/>
      <c r="N716" s="218"/>
      <c r="O716" s="218"/>
      <c r="P716" s="218"/>
      <c r="Q716" s="218"/>
      <c r="R716" s="218"/>
      <c r="S716" s="218"/>
      <c r="T716" s="219"/>
      <c r="AT716" s="220" t="s">
        <v>193</v>
      </c>
      <c r="AU716" s="220" t="s">
        <v>80</v>
      </c>
      <c r="AV716" s="14" t="s">
        <v>80</v>
      </c>
      <c r="AW716" s="14" t="s">
        <v>33</v>
      </c>
      <c r="AX716" s="14" t="s">
        <v>71</v>
      </c>
      <c r="AY716" s="220" t="s">
        <v>180</v>
      </c>
    </row>
    <row r="717" spans="1:65" s="14" customFormat="1" ht="11.25">
      <c r="B717" s="210"/>
      <c r="C717" s="211"/>
      <c r="D717" s="193" t="s">
        <v>193</v>
      </c>
      <c r="E717" s="212" t="s">
        <v>19</v>
      </c>
      <c r="F717" s="213" t="s">
        <v>786</v>
      </c>
      <c r="G717" s="211"/>
      <c r="H717" s="214">
        <v>5.41</v>
      </c>
      <c r="I717" s="215"/>
      <c r="J717" s="211"/>
      <c r="K717" s="211"/>
      <c r="L717" s="216"/>
      <c r="M717" s="217"/>
      <c r="N717" s="218"/>
      <c r="O717" s="218"/>
      <c r="P717" s="218"/>
      <c r="Q717" s="218"/>
      <c r="R717" s="218"/>
      <c r="S717" s="218"/>
      <c r="T717" s="219"/>
      <c r="AT717" s="220" t="s">
        <v>193</v>
      </c>
      <c r="AU717" s="220" t="s">
        <v>80</v>
      </c>
      <c r="AV717" s="14" t="s">
        <v>80</v>
      </c>
      <c r="AW717" s="14" t="s">
        <v>33</v>
      </c>
      <c r="AX717" s="14" t="s">
        <v>71</v>
      </c>
      <c r="AY717" s="220" t="s">
        <v>180</v>
      </c>
    </row>
    <row r="718" spans="1:65" s="15" customFormat="1" ht="11.25">
      <c r="B718" s="221"/>
      <c r="C718" s="222"/>
      <c r="D718" s="193" t="s">
        <v>193</v>
      </c>
      <c r="E718" s="223" t="s">
        <v>19</v>
      </c>
      <c r="F718" s="224" t="s">
        <v>238</v>
      </c>
      <c r="G718" s="222"/>
      <c r="H718" s="225">
        <v>65.69</v>
      </c>
      <c r="I718" s="226"/>
      <c r="J718" s="222"/>
      <c r="K718" s="222"/>
      <c r="L718" s="227"/>
      <c r="M718" s="228"/>
      <c r="N718" s="229"/>
      <c r="O718" s="229"/>
      <c r="P718" s="229"/>
      <c r="Q718" s="229"/>
      <c r="R718" s="229"/>
      <c r="S718" s="229"/>
      <c r="T718" s="230"/>
      <c r="AT718" s="231" t="s">
        <v>193</v>
      </c>
      <c r="AU718" s="231" t="s">
        <v>80</v>
      </c>
      <c r="AV718" s="15" t="s">
        <v>187</v>
      </c>
      <c r="AW718" s="15" t="s">
        <v>33</v>
      </c>
      <c r="AX718" s="15" t="s">
        <v>78</v>
      </c>
      <c r="AY718" s="231" t="s">
        <v>180</v>
      </c>
    </row>
    <row r="719" spans="1:65" s="2" customFormat="1" ht="24.2" customHeight="1">
      <c r="A719" s="36"/>
      <c r="B719" s="37"/>
      <c r="C719" s="180" t="s">
        <v>821</v>
      </c>
      <c r="D719" s="180" t="s">
        <v>182</v>
      </c>
      <c r="E719" s="181" t="s">
        <v>822</v>
      </c>
      <c r="F719" s="182" t="s">
        <v>823</v>
      </c>
      <c r="G719" s="183" t="s">
        <v>765</v>
      </c>
      <c r="H719" s="253"/>
      <c r="I719" s="185"/>
      <c r="J719" s="186">
        <f>ROUND(I719*H719,2)</f>
        <v>0</v>
      </c>
      <c r="K719" s="182" t="s">
        <v>186</v>
      </c>
      <c r="L719" s="41"/>
      <c r="M719" s="187" t="s">
        <v>19</v>
      </c>
      <c r="N719" s="188" t="s">
        <v>42</v>
      </c>
      <c r="O719" s="66"/>
      <c r="P719" s="189">
        <f>O719*H719</f>
        <v>0</v>
      </c>
      <c r="Q719" s="189">
        <v>0</v>
      </c>
      <c r="R719" s="189">
        <f>Q719*H719</f>
        <v>0</v>
      </c>
      <c r="S719" s="189">
        <v>0</v>
      </c>
      <c r="T719" s="190">
        <f>S719*H719</f>
        <v>0</v>
      </c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R719" s="191" t="s">
        <v>312</v>
      </c>
      <c r="AT719" s="191" t="s">
        <v>182</v>
      </c>
      <c r="AU719" s="191" t="s">
        <v>80</v>
      </c>
      <c r="AY719" s="19" t="s">
        <v>180</v>
      </c>
      <c r="BE719" s="192">
        <f>IF(N719="základní",J719,0)</f>
        <v>0</v>
      </c>
      <c r="BF719" s="192">
        <f>IF(N719="snížená",J719,0)</f>
        <v>0</v>
      </c>
      <c r="BG719" s="192">
        <f>IF(N719="zákl. přenesená",J719,0)</f>
        <v>0</v>
      </c>
      <c r="BH719" s="192">
        <f>IF(N719="sníž. přenesená",J719,0)</f>
        <v>0</v>
      </c>
      <c r="BI719" s="192">
        <f>IF(N719="nulová",J719,0)</f>
        <v>0</v>
      </c>
      <c r="BJ719" s="19" t="s">
        <v>78</v>
      </c>
      <c r="BK719" s="192">
        <f>ROUND(I719*H719,2)</f>
        <v>0</v>
      </c>
      <c r="BL719" s="19" t="s">
        <v>312</v>
      </c>
      <c r="BM719" s="191" t="s">
        <v>824</v>
      </c>
    </row>
    <row r="720" spans="1:65" s="2" customFormat="1" ht="29.25">
      <c r="A720" s="36"/>
      <c r="B720" s="37"/>
      <c r="C720" s="38"/>
      <c r="D720" s="193" t="s">
        <v>189</v>
      </c>
      <c r="E720" s="38"/>
      <c r="F720" s="194" t="s">
        <v>825</v>
      </c>
      <c r="G720" s="38"/>
      <c r="H720" s="38"/>
      <c r="I720" s="195"/>
      <c r="J720" s="38"/>
      <c r="K720" s="38"/>
      <c r="L720" s="41"/>
      <c r="M720" s="196"/>
      <c r="N720" s="197"/>
      <c r="O720" s="66"/>
      <c r="P720" s="66"/>
      <c r="Q720" s="66"/>
      <c r="R720" s="66"/>
      <c r="S720" s="66"/>
      <c r="T720" s="67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T720" s="19" t="s">
        <v>189</v>
      </c>
      <c r="AU720" s="19" t="s">
        <v>80</v>
      </c>
    </row>
    <row r="721" spans="1:65" s="2" customFormat="1" ht="11.25">
      <c r="A721" s="36"/>
      <c r="B721" s="37"/>
      <c r="C721" s="38"/>
      <c r="D721" s="198" t="s">
        <v>191</v>
      </c>
      <c r="E721" s="38"/>
      <c r="F721" s="199" t="s">
        <v>826</v>
      </c>
      <c r="G721" s="38"/>
      <c r="H721" s="38"/>
      <c r="I721" s="195"/>
      <c r="J721" s="38"/>
      <c r="K721" s="38"/>
      <c r="L721" s="41"/>
      <c r="M721" s="196"/>
      <c r="N721" s="197"/>
      <c r="O721" s="66"/>
      <c r="P721" s="66"/>
      <c r="Q721" s="66"/>
      <c r="R721" s="66"/>
      <c r="S721" s="66"/>
      <c r="T721" s="67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T721" s="19" t="s">
        <v>191</v>
      </c>
      <c r="AU721" s="19" t="s">
        <v>80</v>
      </c>
    </row>
    <row r="722" spans="1:65" s="12" customFormat="1" ht="22.9" customHeight="1">
      <c r="B722" s="164"/>
      <c r="C722" s="165"/>
      <c r="D722" s="166" t="s">
        <v>70</v>
      </c>
      <c r="E722" s="178" t="s">
        <v>827</v>
      </c>
      <c r="F722" s="178" t="s">
        <v>828</v>
      </c>
      <c r="G722" s="165"/>
      <c r="H722" s="165"/>
      <c r="I722" s="168"/>
      <c r="J722" s="179">
        <f>BK722</f>
        <v>0</v>
      </c>
      <c r="K722" s="165"/>
      <c r="L722" s="170"/>
      <c r="M722" s="171"/>
      <c r="N722" s="172"/>
      <c r="O722" s="172"/>
      <c r="P722" s="173">
        <f>SUM(P723:P825)</f>
        <v>0</v>
      </c>
      <c r="Q722" s="172"/>
      <c r="R722" s="173">
        <f>SUM(R723:R825)</f>
        <v>0.16095000000000004</v>
      </c>
      <c r="S722" s="172"/>
      <c r="T722" s="174">
        <f>SUM(T723:T825)</f>
        <v>4.1959999999999997E-2</v>
      </c>
      <c r="AR722" s="175" t="s">
        <v>80</v>
      </c>
      <c r="AT722" s="176" t="s">
        <v>70</v>
      </c>
      <c r="AU722" s="176" t="s">
        <v>78</v>
      </c>
      <c r="AY722" s="175" t="s">
        <v>180</v>
      </c>
      <c r="BK722" s="177">
        <f>SUM(BK723:BK825)</f>
        <v>0</v>
      </c>
    </row>
    <row r="723" spans="1:65" s="2" customFormat="1" ht="16.5" customHeight="1">
      <c r="A723" s="36"/>
      <c r="B723" s="37"/>
      <c r="C723" s="180" t="s">
        <v>829</v>
      </c>
      <c r="D723" s="180" t="s">
        <v>182</v>
      </c>
      <c r="E723" s="181" t="s">
        <v>830</v>
      </c>
      <c r="F723" s="182" t="s">
        <v>831</v>
      </c>
      <c r="G723" s="183" t="s">
        <v>832</v>
      </c>
      <c r="H723" s="184">
        <v>1</v>
      </c>
      <c r="I723" s="185"/>
      <c r="J723" s="186">
        <f>ROUND(I723*H723,2)</f>
        <v>0</v>
      </c>
      <c r="K723" s="182" t="s">
        <v>186</v>
      </c>
      <c r="L723" s="41"/>
      <c r="M723" s="187" t="s">
        <v>19</v>
      </c>
      <c r="N723" s="188" t="s">
        <v>42</v>
      </c>
      <c r="O723" s="66"/>
      <c r="P723" s="189">
        <f>O723*H723</f>
        <v>0</v>
      </c>
      <c r="Q723" s="189">
        <v>0</v>
      </c>
      <c r="R723" s="189">
        <f>Q723*H723</f>
        <v>0</v>
      </c>
      <c r="S723" s="189">
        <v>1.9460000000000002E-2</v>
      </c>
      <c r="T723" s="190">
        <f>S723*H723</f>
        <v>1.9460000000000002E-2</v>
      </c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R723" s="191" t="s">
        <v>312</v>
      </c>
      <c r="AT723" s="191" t="s">
        <v>182</v>
      </c>
      <c r="AU723" s="191" t="s">
        <v>80</v>
      </c>
      <c r="AY723" s="19" t="s">
        <v>180</v>
      </c>
      <c r="BE723" s="192">
        <f>IF(N723="základní",J723,0)</f>
        <v>0</v>
      </c>
      <c r="BF723" s="192">
        <f>IF(N723="snížená",J723,0)</f>
        <v>0</v>
      </c>
      <c r="BG723" s="192">
        <f>IF(N723="zákl. přenesená",J723,0)</f>
        <v>0</v>
      </c>
      <c r="BH723" s="192">
        <f>IF(N723="sníž. přenesená",J723,0)</f>
        <v>0</v>
      </c>
      <c r="BI723" s="192">
        <f>IF(N723="nulová",J723,0)</f>
        <v>0</v>
      </c>
      <c r="BJ723" s="19" t="s">
        <v>78</v>
      </c>
      <c r="BK723" s="192">
        <f>ROUND(I723*H723,2)</f>
        <v>0</v>
      </c>
      <c r="BL723" s="19" t="s">
        <v>312</v>
      </c>
      <c r="BM723" s="191" t="s">
        <v>833</v>
      </c>
    </row>
    <row r="724" spans="1:65" s="2" customFormat="1" ht="11.25">
      <c r="A724" s="36"/>
      <c r="B724" s="37"/>
      <c r="C724" s="38"/>
      <c r="D724" s="193" t="s">
        <v>189</v>
      </c>
      <c r="E724" s="38"/>
      <c r="F724" s="194" t="s">
        <v>834</v>
      </c>
      <c r="G724" s="38"/>
      <c r="H724" s="38"/>
      <c r="I724" s="195"/>
      <c r="J724" s="38"/>
      <c r="K724" s="38"/>
      <c r="L724" s="41"/>
      <c r="M724" s="196"/>
      <c r="N724" s="197"/>
      <c r="O724" s="66"/>
      <c r="P724" s="66"/>
      <c r="Q724" s="66"/>
      <c r="R724" s="66"/>
      <c r="S724" s="66"/>
      <c r="T724" s="67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T724" s="19" t="s">
        <v>189</v>
      </c>
      <c r="AU724" s="19" t="s">
        <v>80</v>
      </c>
    </row>
    <row r="725" spans="1:65" s="2" customFormat="1" ht="11.25">
      <c r="A725" s="36"/>
      <c r="B725" s="37"/>
      <c r="C725" s="38"/>
      <c r="D725" s="198" t="s">
        <v>191</v>
      </c>
      <c r="E725" s="38"/>
      <c r="F725" s="199" t="s">
        <v>835</v>
      </c>
      <c r="G725" s="38"/>
      <c r="H725" s="38"/>
      <c r="I725" s="195"/>
      <c r="J725" s="38"/>
      <c r="K725" s="38"/>
      <c r="L725" s="41"/>
      <c r="M725" s="196"/>
      <c r="N725" s="197"/>
      <c r="O725" s="66"/>
      <c r="P725" s="66"/>
      <c r="Q725" s="66"/>
      <c r="R725" s="66"/>
      <c r="S725" s="66"/>
      <c r="T725" s="67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T725" s="19" t="s">
        <v>191</v>
      </c>
      <c r="AU725" s="19" t="s">
        <v>80</v>
      </c>
    </row>
    <row r="726" spans="1:65" s="13" customFormat="1" ht="11.25">
      <c r="B726" s="200"/>
      <c r="C726" s="201"/>
      <c r="D726" s="193" t="s">
        <v>193</v>
      </c>
      <c r="E726" s="202" t="s">
        <v>19</v>
      </c>
      <c r="F726" s="203" t="s">
        <v>836</v>
      </c>
      <c r="G726" s="201"/>
      <c r="H726" s="202" t="s">
        <v>19</v>
      </c>
      <c r="I726" s="204"/>
      <c r="J726" s="201"/>
      <c r="K726" s="201"/>
      <c r="L726" s="205"/>
      <c r="M726" s="206"/>
      <c r="N726" s="207"/>
      <c r="O726" s="207"/>
      <c r="P726" s="207"/>
      <c r="Q726" s="207"/>
      <c r="R726" s="207"/>
      <c r="S726" s="207"/>
      <c r="T726" s="208"/>
      <c r="AT726" s="209" t="s">
        <v>193</v>
      </c>
      <c r="AU726" s="209" t="s">
        <v>80</v>
      </c>
      <c r="AV726" s="13" t="s">
        <v>78</v>
      </c>
      <c r="AW726" s="13" t="s">
        <v>33</v>
      </c>
      <c r="AX726" s="13" t="s">
        <v>71</v>
      </c>
      <c r="AY726" s="209" t="s">
        <v>180</v>
      </c>
    </row>
    <row r="727" spans="1:65" s="14" customFormat="1" ht="11.25">
      <c r="B727" s="210"/>
      <c r="C727" s="211"/>
      <c r="D727" s="193" t="s">
        <v>193</v>
      </c>
      <c r="E727" s="212" t="s">
        <v>19</v>
      </c>
      <c r="F727" s="213" t="s">
        <v>837</v>
      </c>
      <c r="G727" s="211"/>
      <c r="H727" s="214">
        <v>1</v>
      </c>
      <c r="I727" s="215"/>
      <c r="J727" s="211"/>
      <c r="K727" s="211"/>
      <c r="L727" s="216"/>
      <c r="M727" s="217"/>
      <c r="N727" s="218"/>
      <c r="O727" s="218"/>
      <c r="P727" s="218"/>
      <c r="Q727" s="218"/>
      <c r="R727" s="218"/>
      <c r="S727" s="218"/>
      <c r="T727" s="219"/>
      <c r="AT727" s="220" t="s">
        <v>193</v>
      </c>
      <c r="AU727" s="220" t="s">
        <v>80</v>
      </c>
      <c r="AV727" s="14" t="s">
        <v>80</v>
      </c>
      <c r="AW727" s="14" t="s">
        <v>33</v>
      </c>
      <c r="AX727" s="14" t="s">
        <v>78</v>
      </c>
      <c r="AY727" s="220" t="s">
        <v>180</v>
      </c>
    </row>
    <row r="728" spans="1:65" s="2" customFormat="1" ht="16.5" customHeight="1">
      <c r="A728" s="36"/>
      <c r="B728" s="37"/>
      <c r="C728" s="180" t="s">
        <v>838</v>
      </c>
      <c r="D728" s="180" t="s">
        <v>182</v>
      </c>
      <c r="E728" s="181" t="s">
        <v>839</v>
      </c>
      <c r="F728" s="182" t="s">
        <v>840</v>
      </c>
      <c r="G728" s="183" t="s">
        <v>832</v>
      </c>
      <c r="H728" s="184">
        <v>1</v>
      </c>
      <c r="I728" s="185"/>
      <c r="J728" s="186">
        <f>ROUND(I728*H728,2)</f>
        <v>0</v>
      </c>
      <c r="K728" s="182" t="s">
        <v>186</v>
      </c>
      <c r="L728" s="41"/>
      <c r="M728" s="187" t="s">
        <v>19</v>
      </c>
      <c r="N728" s="188" t="s">
        <v>42</v>
      </c>
      <c r="O728" s="66"/>
      <c r="P728" s="189">
        <f>O728*H728</f>
        <v>0</v>
      </c>
      <c r="Q728" s="189">
        <v>0</v>
      </c>
      <c r="R728" s="189">
        <f>Q728*H728</f>
        <v>0</v>
      </c>
      <c r="S728" s="189">
        <v>2.2499999999999999E-2</v>
      </c>
      <c r="T728" s="190">
        <f>S728*H728</f>
        <v>2.2499999999999999E-2</v>
      </c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R728" s="191" t="s">
        <v>312</v>
      </c>
      <c r="AT728" s="191" t="s">
        <v>182</v>
      </c>
      <c r="AU728" s="191" t="s">
        <v>80</v>
      </c>
      <c r="AY728" s="19" t="s">
        <v>180</v>
      </c>
      <c r="BE728" s="192">
        <f>IF(N728="základní",J728,0)</f>
        <v>0</v>
      </c>
      <c r="BF728" s="192">
        <f>IF(N728="snížená",J728,0)</f>
        <v>0</v>
      </c>
      <c r="BG728" s="192">
        <f>IF(N728="zákl. přenesená",J728,0)</f>
        <v>0</v>
      </c>
      <c r="BH728" s="192">
        <f>IF(N728="sníž. přenesená",J728,0)</f>
        <v>0</v>
      </c>
      <c r="BI728" s="192">
        <f>IF(N728="nulová",J728,0)</f>
        <v>0</v>
      </c>
      <c r="BJ728" s="19" t="s">
        <v>78</v>
      </c>
      <c r="BK728" s="192">
        <f>ROUND(I728*H728,2)</f>
        <v>0</v>
      </c>
      <c r="BL728" s="19" t="s">
        <v>312</v>
      </c>
      <c r="BM728" s="191" t="s">
        <v>841</v>
      </c>
    </row>
    <row r="729" spans="1:65" s="2" customFormat="1" ht="11.25">
      <c r="A729" s="36"/>
      <c r="B729" s="37"/>
      <c r="C729" s="38"/>
      <c r="D729" s="193" t="s">
        <v>189</v>
      </c>
      <c r="E729" s="38"/>
      <c r="F729" s="194" t="s">
        <v>840</v>
      </c>
      <c r="G729" s="38"/>
      <c r="H729" s="38"/>
      <c r="I729" s="195"/>
      <c r="J729" s="38"/>
      <c r="K729" s="38"/>
      <c r="L729" s="41"/>
      <c r="M729" s="196"/>
      <c r="N729" s="197"/>
      <c r="O729" s="66"/>
      <c r="P729" s="66"/>
      <c r="Q729" s="66"/>
      <c r="R729" s="66"/>
      <c r="S729" s="66"/>
      <c r="T729" s="67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T729" s="19" t="s">
        <v>189</v>
      </c>
      <c r="AU729" s="19" t="s">
        <v>80</v>
      </c>
    </row>
    <row r="730" spans="1:65" s="2" customFormat="1" ht="11.25">
      <c r="A730" s="36"/>
      <c r="B730" s="37"/>
      <c r="C730" s="38"/>
      <c r="D730" s="198" t="s">
        <v>191</v>
      </c>
      <c r="E730" s="38"/>
      <c r="F730" s="199" t="s">
        <v>842</v>
      </c>
      <c r="G730" s="38"/>
      <c r="H730" s="38"/>
      <c r="I730" s="195"/>
      <c r="J730" s="38"/>
      <c r="K730" s="38"/>
      <c r="L730" s="41"/>
      <c r="M730" s="196"/>
      <c r="N730" s="197"/>
      <c r="O730" s="66"/>
      <c r="P730" s="66"/>
      <c r="Q730" s="66"/>
      <c r="R730" s="66"/>
      <c r="S730" s="66"/>
      <c r="T730" s="67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9" t="s">
        <v>191</v>
      </c>
      <c r="AU730" s="19" t="s">
        <v>80</v>
      </c>
    </row>
    <row r="731" spans="1:65" s="13" customFormat="1" ht="11.25">
      <c r="B731" s="200"/>
      <c r="C731" s="201"/>
      <c r="D731" s="193" t="s">
        <v>193</v>
      </c>
      <c r="E731" s="202" t="s">
        <v>19</v>
      </c>
      <c r="F731" s="203" t="s">
        <v>836</v>
      </c>
      <c r="G731" s="201"/>
      <c r="H731" s="202" t="s">
        <v>19</v>
      </c>
      <c r="I731" s="204"/>
      <c r="J731" s="201"/>
      <c r="K731" s="201"/>
      <c r="L731" s="205"/>
      <c r="M731" s="206"/>
      <c r="N731" s="207"/>
      <c r="O731" s="207"/>
      <c r="P731" s="207"/>
      <c r="Q731" s="207"/>
      <c r="R731" s="207"/>
      <c r="S731" s="207"/>
      <c r="T731" s="208"/>
      <c r="AT731" s="209" t="s">
        <v>193</v>
      </c>
      <c r="AU731" s="209" t="s">
        <v>80</v>
      </c>
      <c r="AV731" s="13" t="s">
        <v>78</v>
      </c>
      <c r="AW731" s="13" t="s">
        <v>33</v>
      </c>
      <c r="AX731" s="13" t="s">
        <v>71</v>
      </c>
      <c r="AY731" s="209" t="s">
        <v>180</v>
      </c>
    </row>
    <row r="732" spans="1:65" s="14" customFormat="1" ht="11.25">
      <c r="B732" s="210"/>
      <c r="C732" s="211"/>
      <c r="D732" s="193" t="s">
        <v>193</v>
      </c>
      <c r="E732" s="212" t="s">
        <v>19</v>
      </c>
      <c r="F732" s="213" t="s">
        <v>837</v>
      </c>
      <c r="G732" s="211"/>
      <c r="H732" s="214">
        <v>1</v>
      </c>
      <c r="I732" s="215"/>
      <c r="J732" s="211"/>
      <c r="K732" s="211"/>
      <c r="L732" s="216"/>
      <c r="M732" s="217"/>
      <c r="N732" s="218"/>
      <c r="O732" s="218"/>
      <c r="P732" s="218"/>
      <c r="Q732" s="218"/>
      <c r="R732" s="218"/>
      <c r="S732" s="218"/>
      <c r="T732" s="219"/>
      <c r="AT732" s="220" t="s">
        <v>193</v>
      </c>
      <c r="AU732" s="220" t="s">
        <v>80</v>
      </c>
      <c r="AV732" s="14" t="s">
        <v>80</v>
      </c>
      <c r="AW732" s="14" t="s">
        <v>33</v>
      </c>
      <c r="AX732" s="14" t="s">
        <v>78</v>
      </c>
      <c r="AY732" s="220" t="s">
        <v>180</v>
      </c>
    </row>
    <row r="733" spans="1:65" s="2" customFormat="1" ht="37.9" customHeight="1">
      <c r="A733" s="36"/>
      <c r="B733" s="37"/>
      <c r="C733" s="180" t="s">
        <v>843</v>
      </c>
      <c r="D733" s="180" t="s">
        <v>182</v>
      </c>
      <c r="E733" s="181" t="s">
        <v>844</v>
      </c>
      <c r="F733" s="182" t="s">
        <v>845</v>
      </c>
      <c r="G733" s="183" t="s">
        <v>832</v>
      </c>
      <c r="H733" s="184">
        <v>4</v>
      </c>
      <c r="I733" s="185"/>
      <c r="J733" s="186">
        <f>ROUND(I733*H733,2)</f>
        <v>0</v>
      </c>
      <c r="K733" s="182" t="s">
        <v>304</v>
      </c>
      <c r="L733" s="41"/>
      <c r="M733" s="187" t="s">
        <v>19</v>
      </c>
      <c r="N733" s="188" t="s">
        <v>42</v>
      </c>
      <c r="O733" s="66"/>
      <c r="P733" s="189">
        <f>O733*H733</f>
        <v>0</v>
      </c>
      <c r="Q733" s="189">
        <v>1.5859999999999999E-2</v>
      </c>
      <c r="R733" s="189">
        <f>Q733*H733</f>
        <v>6.3439999999999996E-2</v>
      </c>
      <c r="S733" s="189">
        <v>0</v>
      </c>
      <c r="T733" s="190">
        <f>S733*H733</f>
        <v>0</v>
      </c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R733" s="191" t="s">
        <v>312</v>
      </c>
      <c r="AT733" s="191" t="s">
        <v>182</v>
      </c>
      <c r="AU733" s="191" t="s">
        <v>80</v>
      </c>
      <c r="AY733" s="19" t="s">
        <v>180</v>
      </c>
      <c r="BE733" s="192">
        <f>IF(N733="základní",J733,0)</f>
        <v>0</v>
      </c>
      <c r="BF733" s="192">
        <f>IF(N733="snížená",J733,0)</f>
        <v>0</v>
      </c>
      <c r="BG733" s="192">
        <f>IF(N733="zákl. přenesená",J733,0)</f>
        <v>0</v>
      </c>
      <c r="BH733" s="192">
        <f>IF(N733="sníž. přenesená",J733,0)</f>
        <v>0</v>
      </c>
      <c r="BI733" s="192">
        <f>IF(N733="nulová",J733,0)</f>
        <v>0</v>
      </c>
      <c r="BJ733" s="19" t="s">
        <v>78</v>
      </c>
      <c r="BK733" s="192">
        <f>ROUND(I733*H733,2)</f>
        <v>0</v>
      </c>
      <c r="BL733" s="19" t="s">
        <v>312</v>
      </c>
      <c r="BM733" s="191" t="s">
        <v>846</v>
      </c>
    </row>
    <row r="734" spans="1:65" s="2" customFormat="1" ht="19.5">
      <c r="A734" s="36"/>
      <c r="B734" s="37"/>
      <c r="C734" s="38"/>
      <c r="D734" s="193" t="s">
        <v>189</v>
      </c>
      <c r="E734" s="38"/>
      <c r="F734" s="194" t="s">
        <v>845</v>
      </c>
      <c r="G734" s="38"/>
      <c r="H734" s="38"/>
      <c r="I734" s="195"/>
      <c r="J734" s="38"/>
      <c r="K734" s="38"/>
      <c r="L734" s="41"/>
      <c r="M734" s="196"/>
      <c r="N734" s="197"/>
      <c r="O734" s="66"/>
      <c r="P734" s="66"/>
      <c r="Q734" s="66"/>
      <c r="R734" s="66"/>
      <c r="S734" s="66"/>
      <c r="T734" s="67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T734" s="19" t="s">
        <v>189</v>
      </c>
      <c r="AU734" s="19" t="s">
        <v>80</v>
      </c>
    </row>
    <row r="735" spans="1:65" s="13" customFormat="1" ht="11.25">
      <c r="B735" s="200"/>
      <c r="C735" s="201"/>
      <c r="D735" s="193" t="s">
        <v>193</v>
      </c>
      <c r="E735" s="202" t="s">
        <v>19</v>
      </c>
      <c r="F735" s="203" t="s">
        <v>847</v>
      </c>
      <c r="G735" s="201"/>
      <c r="H735" s="202" t="s">
        <v>19</v>
      </c>
      <c r="I735" s="204"/>
      <c r="J735" s="201"/>
      <c r="K735" s="201"/>
      <c r="L735" s="205"/>
      <c r="M735" s="206"/>
      <c r="N735" s="207"/>
      <c r="O735" s="207"/>
      <c r="P735" s="207"/>
      <c r="Q735" s="207"/>
      <c r="R735" s="207"/>
      <c r="S735" s="207"/>
      <c r="T735" s="208"/>
      <c r="AT735" s="209" t="s">
        <v>193</v>
      </c>
      <c r="AU735" s="209" t="s">
        <v>80</v>
      </c>
      <c r="AV735" s="13" t="s">
        <v>78</v>
      </c>
      <c r="AW735" s="13" t="s">
        <v>33</v>
      </c>
      <c r="AX735" s="13" t="s">
        <v>71</v>
      </c>
      <c r="AY735" s="209" t="s">
        <v>180</v>
      </c>
    </row>
    <row r="736" spans="1:65" s="14" customFormat="1" ht="22.5">
      <c r="B736" s="210"/>
      <c r="C736" s="211"/>
      <c r="D736" s="193" t="s">
        <v>193</v>
      </c>
      <c r="E736" s="212" t="s">
        <v>19</v>
      </c>
      <c r="F736" s="213" t="s">
        <v>848</v>
      </c>
      <c r="G736" s="211"/>
      <c r="H736" s="214">
        <v>4</v>
      </c>
      <c r="I736" s="215"/>
      <c r="J736" s="211"/>
      <c r="K736" s="211"/>
      <c r="L736" s="216"/>
      <c r="M736" s="217"/>
      <c r="N736" s="218"/>
      <c r="O736" s="218"/>
      <c r="P736" s="218"/>
      <c r="Q736" s="218"/>
      <c r="R736" s="218"/>
      <c r="S736" s="218"/>
      <c r="T736" s="219"/>
      <c r="AT736" s="220" t="s">
        <v>193</v>
      </c>
      <c r="AU736" s="220" t="s">
        <v>80</v>
      </c>
      <c r="AV736" s="14" t="s">
        <v>80</v>
      </c>
      <c r="AW736" s="14" t="s">
        <v>33</v>
      </c>
      <c r="AX736" s="14" t="s">
        <v>78</v>
      </c>
      <c r="AY736" s="220" t="s">
        <v>180</v>
      </c>
    </row>
    <row r="737" spans="1:65" s="2" customFormat="1" ht="37.9" customHeight="1">
      <c r="A737" s="36"/>
      <c r="B737" s="37"/>
      <c r="C737" s="180" t="s">
        <v>849</v>
      </c>
      <c r="D737" s="180" t="s">
        <v>182</v>
      </c>
      <c r="E737" s="181" t="s">
        <v>850</v>
      </c>
      <c r="F737" s="182" t="s">
        <v>851</v>
      </c>
      <c r="G737" s="183" t="s">
        <v>832</v>
      </c>
      <c r="H737" s="184">
        <v>1</v>
      </c>
      <c r="I737" s="185"/>
      <c r="J737" s="186">
        <f>ROUND(I737*H737,2)</f>
        <v>0</v>
      </c>
      <c r="K737" s="182" t="s">
        <v>304</v>
      </c>
      <c r="L737" s="41"/>
      <c r="M737" s="187" t="s">
        <v>19</v>
      </c>
      <c r="N737" s="188" t="s">
        <v>42</v>
      </c>
      <c r="O737" s="66"/>
      <c r="P737" s="189">
        <f>O737*H737</f>
        <v>0</v>
      </c>
      <c r="Q737" s="189">
        <v>3.4209999999999997E-2</v>
      </c>
      <c r="R737" s="189">
        <f>Q737*H737</f>
        <v>3.4209999999999997E-2</v>
      </c>
      <c r="S737" s="189">
        <v>0</v>
      </c>
      <c r="T737" s="190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191" t="s">
        <v>312</v>
      </c>
      <c r="AT737" s="191" t="s">
        <v>182</v>
      </c>
      <c r="AU737" s="191" t="s">
        <v>80</v>
      </c>
      <c r="AY737" s="19" t="s">
        <v>180</v>
      </c>
      <c r="BE737" s="192">
        <f>IF(N737="základní",J737,0)</f>
        <v>0</v>
      </c>
      <c r="BF737" s="192">
        <f>IF(N737="snížená",J737,0)</f>
        <v>0</v>
      </c>
      <c r="BG737" s="192">
        <f>IF(N737="zákl. přenesená",J737,0)</f>
        <v>0</v>
      </c>
      <c r="BH737" s="192">
        <f>IF(N737="sníž. přenesená",J737,0)</f>
        <v>0</v>
      </c>
      <c r="BI737" s="192">
        <f>IF(N737="nulová",J737,0)</f>
        <v>0</v>
      </c>
      <c r="BJ737" s="19" t="s">
        <v>78</v>
      </c>
      <c r="BK737" s="192">
        <f>ROUND(I737*H737,2)</f>
        <v>0</v>
      </c>
      <c r="BL737" s="19" t="s">
        <v>312</v>
      </c>
      <c r="BM737" s="191" t="s">
        <v>852</v>
      </c>
    </row>
    <row r="738" spans="1:65" s="2" customFormat="1" ht="19.5">
      <c r="A738" s="36"/>
      <c r="B738" s="37"/>
      <c r="C738" s="38"/>
      <c r="D738" s="193" t="s">
        <v>189</v>
      </c>
      <c r="E738" s="38"/>
      <c r="F738" s="194" t="s">
        <v>851</v>
      </c>
      <c r="G738" s="38"/>
      <c r="H738" s="38"/>
      <c r="I738" s="195"/>
      <c r="J738" s="38"/>
      <c r="K738" s="38"/>
      <c r="L738" s="41"/>
      <c r="M738" s="196"/>
      <c r="N738" s="197"/>
      <c r="O738" s="66"/>
      <c r="P738" s="66"/>
      <c r="Q738" s="66"/>
      <c r="R738" s="66"/>
      <c r="S738" s="66"/>
      <c r="T738" s="67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T738" s="19" t="s">
        <v>189</v>
      </c>
      <c r="AU738" s="19" t="s">
        <v>80</v>
      </c>
    </row>
    <row r="739" spans="1:65" s="13" customFormat="1" ht="11.25">
      <c r="B739" s="200"/>
      <c r="C739" s="201"/>
      <c r="D739" s="193" t="s">
        <v>193</v>
      </c>
      <c r="E739" s="202" t="s">
        <v>19</v>
      </c>
      <c r="F739" s="203" t="s">
        <v>224</v>
      </c>
      <c r="G739" s="201"/>
      <c r="H739" s="202" t="s">
        <v>19</v>
      </c>
      <c r="I739" s="204"/>
      <c r="J739" s="201"/>
      <c r="K739" s="201"/>
      <c r="L739" s="205"/>
      <c r="M739" s="206"/>
      <c r="N739" s="207"/>
      <c r="O739" s="207"/>
      <c r="P739" s="207"/>
      <c r="Q739" s="207"/>
      <c r="R739" s="207"/>
      <c r="S739" s="207"/>
      <c r="T739" s="208"/>
      <c r="AT739" s="209" t="s">
        <v>193</v>
      </c>
      <c r="AU739" s="209" t="s">
        <v>80</v>
      </c>
      <c r="AV739" s="13" t="s">
        <v>78</v>
      </c>
      <c r="AW739" s="13" t="s">
        <v>33</v>
      </c>
      <c r="AX739" s="13" t="s">
        <v>71</v>
      </c>
      <c r="AY739" s="209" t="s">
        <v>180</v>
      </c>
    </row>
    <row r="740" spans="1:65" s="14" customFormat="1" ht="11.25">
      <c r="B740" s="210"/>
      <c r="C740" s="211"/>
      <c r="D740" s="193" t="s">
        <v>193</v>
      </c>
      <c r="E740" s="212" t="s">
        <v>19</v>
      </c>
      <c r="F740" s="213" t="s">
        <v>853</v>
      </c>
      <c r="G740" s="211"/>
      <c r="H740" s="214">
        <v>1</v>
      </c>
      <c r="I740" s="215"/>
      <c r="J740" s="211"/>
      <c r="K740" s="211"/>
      <c r="L740" s="216"/>
      <c r="M740" s="217"/>
      <c r="N740" s="218"/>
      <c r="O740" s="218"/>
      <c r="P740" s="218"/>
      <c r="Q740" s="218"/>
      <c r="R740" s="218"/>
      <c r="S740" s="218"/>
      <c r="T740" s="219"/>
      <c r="AT740" s="220" t="s">
        <v>193</v>
      </c>
      <c r="AU740" s="220" t="s">
        <v>80</v>
      </c>
      <c r="AV740" s="14" t="s">
        <v>80</v>
      </c>
      <c r="AW740" s="14" t="s">
        <v>33</v>
      </c>
      <c r="AX740" s="14" t="s">
        <v>78</v>
      </c>
      <c r="AY740" s="220" t="s">
        <v>180</v>
      </c>
    </row>
    <row r="741" spans="1:65" s="2" customFormat="1" ht="49.15" customHeight="1">
      <c r="A741" s="36"/>
      <c r="B741" s="37"/>
      <c r="C741" s="180" t="s">
        <v>854</v>
      </c>
      <c r="D741" s="180" t="s">
        <v>182</v>
      </c>
      <c r="E741" s="181" t="s">
        <v>855</v>
      </c>
      <c r="F741" s="182" t="s">
        <v>856</v>
      </c>
      <c r="G741" s="183" t="s">
        <v>832</v>
      </c>
      <c r="H741" s="184">
        <v>2</v>
      </c>
      <c r="I741" s="185"/>
      <c r="J741" s="186">
        <f>ROUND(I741*H741,2)</f>
        <v>0</v>
      </c>
      <c r="K741" s="182" t="s">
        <v>304</v>
      </c>
      <c r="L741" s="41"/>
      <c r="M741" s="187" t="s">
        <v>19</v>
      </c>
      <c r="N741" s="188" t="s">
        <v>42</v>
      </c>
      <c r="O741" s="66"/>
      <c r="P741" s="189">
        <f>O741*H741</f>
        <v>0</v>
      </c>
      <c r="Q741" s="189">
        <v>2.0369999999999999E-2</v>
      </c>
      <c r="R741" s="189">
        <f>Q741*H741</f>
        <v>4.0739999999999998E-2</v>
      </c>
      <c r="S741" s="189">
        <v>0</v>
      </c>
      <c r="T741" s="190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91" t="s">
        <v>312</v>
      </c>
      <c r="AT741" s="191" t="s">
        <v>182</v>
      </c>
      <c r="AU741" s="191" t="s">
        <v>80</v>
      </c>
      <c r="AY741" s="19" t="s">
        <v>180</v>
      </c>
      <c r="BE741" s="192">
        <f>IF(N741="základní",J741,0)</f>
        <v>0</v>
      </c>
      <c r="BF741" s="192">
        <f>IF(N741="snížená",J741,0)</f>
        <v>0</v>
      </c>
      <c r="BG741" s="192">
        <f>IF(N741="zákl. přenesená",J741,0)</f>
        <v>0</v>
      </c>
      <c r="BH741" s="192">
        <f>IF(N741="sníž. přenesená",J741,0)</f>
        <v>0</v>
      </c>
      <c r="BI741" s="192">
        <f>IF(N741="nulová",J741,0)</f>
        <v>0</v>
      </c>
      <c r="BJ741" s="19" t="s">
        <v>78</v>
      </c>
      <c r="BK741" s="192">
        <f>ROUND(I741*H741,2)</f>
        <v>0</v>
      </c>
      <c r="BL741" s="19" t="s">
        <v>312</v>
      </c>
      <c r="BM741" s="191" t="s">
        <v>857</v>
      </c>
    </row>
    <row r="742" spans="1:65" s="2" customFormat="1" ht="29.25">
      <c r="A742" s="36"/>
      <c r="B742" s="37"/>
      <c r="C742" s="38"/>
      <c r="D742" s="193" t="s">
        <v>189</v>
      </c>
      <c r="E742" s="38"/>
      <c r="F742" s="194" t="s">
        <v>858</v>
      </c>
      <c r="G742" s="38"/>
      <c r="H742" s="38"/>
      <c r="I742" s="195"/>
      <c r="J742" s="38"/>
      <c r="K742" s="38"/>
      <c r="L742" s="41"/>
      <c r="M742" s="196"/>
      <c r="N742" s="197"/>
      <c r="O742" s="66"/>
      <c r="P742" s="66"/>
      <c r="Q742" s="66"/>
      <c r="R742" s="66"/>
      <c r="S742" s="66"/>
      <c r="T742" s="67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9" t="s">
        <v>189</v>
      </c>
      <c r="AU742" s="19" t="s">
        <v>80</v>
      </c>
    </row>
    <row r="743" spans="1:65" s="13" customFormat="1" ht="11.25">
      <c r="B743" s="200"/>
      <c r="C743" s="201"/>
      <c r="D743" s="193" t="s">
        <v>193</v>
      </c>
      <c r="E743" s="202" t="s">
        <v>19</v>
      </c>
      <c r="F743" s="203" t="s">
        <v>224</v>
      </c>
      <c r="G743" s="201"/>
      <c r="H743" s="202" t="s">
        <v>19</v>
      </c>
      <c r="I743" s="204"/>
      <c r="J743" s="201"/>
      <c r="K743" s="201"/>
      <c r="L743" s="205"/>
      <c r="M743" s="206"/>
      <c r="N743" s="207"/>
      <c r="O743" s="207"/>
      <c r="P743" s="207"/>
      <c r="Q743" s="207"/>
      <c r="R743" s="207"/>
      <c r="S743" s="207"/>
      <c r="T743" s="208"/>
      <c r="AT743" s="209" t="s">
        <v>193</v>
      </c>
      <c r="AU743" s="209" t="s">
        <v>80</v>
      </c>
      <c r="AV743" s="13" t="s">
        <v>78</v>
      </c>
      <c r="AW743" s="13" t="s">
        <v>33</v>
      </c>
      <c r="AX743" s="13" t="s">
        <v>71</v>
      </c>
      <c r="AY743" s="209" t="s">
        <v>180</v>
      </c>
    </row>
    <row r="744" spans="1:65" s="14" customFormat="1" ht="11.25">
      <c r="B744" s="210"/>
      <c r="C744" s="211"/>
      <c r="D744" s="193" t="s">
        <v>193</v>
      </c>
      <c r="E744" s="212" t="s">
        <v>19</v>
      </c>
      <c r="F744" s="213" t="s">
        <v>859</v>
      </c>
      <c r="G744" s="211"/>
      <c r="H744" s="214">
        <v>2</v>
      </c>
      <c r="I744" s="215"/>
      <c r="J744" s="211"/>
      <c r="K744" s="211"/>
      <c r="L744" s="216"/>
      <c r="M744" s="217"/>
      <c r="N744" s="218"/>
      <c r="O744" s="218"/>
      <c r="P744" s="218"/>
      <c r="Q744" s="218"/>
      <c r="R744" s="218"/>
      <c r="S744" s="218"/>
      <c r="T744" s="219"/>
      <c r="AT744" s="220" t="s">
        <v>193</v>
      </c>
      <c r="AU744" s="220" t="s">
        <v>80</v>
      </c>
      <c r="AV744" s="14" t="s">
        <v>80</v>
      </c>
      <c r="AW744" s="14" t="s">
        <v>33</v>
      </c>
      <c r="AX744" s="14" t="s">
        <v>78</v>
      </c>
      <c r="AY744" s="220" t="s">
        <v>180</v>
      </c>
    </row>
    <row r="745" spans="1:65" s="2" customFormat="1" ht="24.2" customHeight="1">
      <c r="A745" s="36"/>
      <c r="B745" s="37"/>
      <c r="C745" s="180" t="s">
        <v>860</v>
      </c>
      <c r="D745" s="180" t="s">
        <v>182</v>
      </c>
      <c r="E745" s="181" t="s">
        <v>861</v>
      </c>
      <c r="F745" s="182" t="s">
        <v>862</v>
      </c>
      <c r="G745" s="183" t="s">
        <v>832</v>
      </c>
      <c r="H745" s="184">
        <v>2</v>
      </c>
      <c r="I745" s="185"/>
      <c r="J745" s="186">
        <f>ROUND(I745*H745,2)</f>
        <v>0</v>
      </c>
      <c r="K745" s="182" t="s">
        <v>863</v>
      </c>
      <c r="L745" s="41"/>
      <c r="M745" s="187" t="s">
        <v>19</v>
      </c>
      <c r="N745" s="188" t="s">
        <v>42</v>
      </c>
      <c r="O745" s="66"/>
      <c r="P745" s="189">
        <f>O745*H745</f>
        <v>0</v>
      </c>
      <c r="Q745" s="189">
        <v>5.1999999999999995E-4</v>
      </c>
      <c r="R745" s="189">
        <f>Q745*H745</f>
        <v>1.0399999999999999E-3</v>
      </c>
      <c r="S745" s="189">
        <v>0</v>
      </c>
      <c r="T745" s="190">
        <f>S745*H745</f>
        <v>0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91" t="s">
        <v>312</v>
      </c>
      <c r="AT745" s="191" t="s">
        <v>182</v>
      </c>
      <c r="AU745" s="191" t="s">
        <v>80</v>
      </c>
      <c r="AY745" s="19" t="s">
        <v>180</v>
      </c>
      <c r="BE745" s="192">
        <f>IF(N745="základní",J745,0)</f>
        <v>0</v>
      </c>
      <c r="BF745" s="192">
        <f>IF(N745="snížená",J745,0)</f>
        <v>0</v>
      </c>
      <c r="BG745" s="192">
        <f>IF(N745="zákl. přenesená",J745,0)</f>
        <v>0</v>
      </c>
      <c r="BH745" s="192">
        <f>IF(N745="sníž. přenesená",J745,0)</f>
        <v>0</v>
      </c>
      <c r="BI745" s="192">
        <f>IF(N745="nulová",J745,0)</f>
        <v>0</v>
      </c>
      <c r="BJ745" s="19" t="s">
        <v>78</v>
      </c>
      <c r="BK745" s="192">
        <f>ROUND(I745*H745,2)</f>
        <v>0</v>
      </c>
      <c r="BL745" s="19" t="s">
        <v>312</v>
      </c>
      <c r="BM745" s="191" t="s">
        <v>864</v>
      </c>
    </row>
    <row r="746" spans="1:65" s="2" customFormat="1" ht="19.5">
      <c r="A746" s="36"/>
      <c r="B746" s="37"/>
      <c r="C746" s="38"/>
      <c r="D746" s="193" t="s">
        <v>189</v>
      </c>
      <c r="E746" s="38"/>
      <c r="F746" s="194" t="s">
        <v>865</v>
      </c>
      <c r="G746" s="38"/>
      <c r="H746" s="38"/>
      <c r="I746" s="195"/>
      <c r="J746" s="38"/>
      <c r="K746" s="38"/>
      <c r="L746" s="41"/>
      <c r="M746" s="196"/>
      <c r="N746" s="197"/>
      <c r="O746" s="66"/>
      <c r="P746" s="66"/>
      <c r="Q746" s="66"/>
      <c r="R746" s="66"/>
      <c r="S746" s="66"/>
      <c r="T746" s="67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T746" s="19" t="s">
        <v>189</v>
      </c>
      <c r="AU746" s="19" t="s">
        <v>80</v>
      </c>
    </row>
    <row r="747" spans="1:65" s="2" customFormat="1" ht="11.25">
      <c r="A747" s="36"/>
      <c r="B747" s="37"/>
      <c r="C747" s="38"/>
      <c r="D747" s="198" t="s">
        <v>191</v>
      </c>
      <c r="E747" s="38"/>
      <c r="F747" s="199" t="s">
        <v>866</v>
      </c>
      <c r="G747" s="38"/>
      <c r="H747" s="38"/>
      <c r="I747" s="195"/>
      <c r="J747" s="38"/>
      <c r="K747" s="38"/>
      <c r="L747" s="41"/>
      <c r="M747" s="196"/>
      <c r="N747" s="197"/>
      <c r="O747" s="66"/>
      <c r="P747" s="66"/>
      <c r="Q747" s="66"/>
      <c r="R747" s="66"/>
      <c r="S747" s="66"/>
      <c r="T747" s="67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T747" s="19" t="s">
        <v>191</v>
      </c>
      <c r="AU747" s="19" t="s">
        <v>80</v>
      </c>
    </row>
    <row r="748" spans="1:65" s="13" customFormat="1" ht="11.25">
      <c r="B748" s="200"/>
      <c r="C748" s="201"/>
      <c r="D748" s="193" t="s">
        <v>193</v>
      </c>
      <c r="E748" s="202" t="s">
        <v>19</v>
      </c>
      <c r="F748" s="203" t="s">
        <v>284</v>
      </c>
      <c r="G748" s="201"/>
      <c r="H748" s="202" t="s">
        <v>19</v>
      </c>
      <c r="I748" s="204"/>
      <c r="J748" s="201"/>
      <c r="K748" s="201"/>
      <c r="L748" s="205"/>
      <c r="M748" s="206"/>
      <c r="N748" s="207"/>
      <c r="O748" s="207"/>
      <c r="P748" s="207"/>
      <c r="Q748" s="207"/>
      <c r="R748" s="207"/>
      <c r="S748" s="207"/>
      <c r="T748" s="208"/>
      <c r="AT748" s="209" t="s">
        <v>193</v>
      </c>
      <c r="AU748" s="209" t="s">
        <v>80</v>
      </c>
      <c r="AV748" s="13" t="s">
        <v>78</v>
      </c>
      <c r="AW748" s="13" t="s">
        <v>33</v>
      </c>
      <c r="AX748" s="13" t="s">
        <v>71</v>
      </c>
      <c r="AY748" s="209" t="s">
        <v>180</v>
      </c>
    </row>
    <row r="749" spans="1:65" s="13" customFormat="1" ht="11.25">
      <c r="B749" s="200"/>
      <c r="C749" s="201"/>
      <c r="D749" s="193" t="s">
        <v>193</v>
      </c>
      <c r="E749" s="202" t="s">
        <v>19</v>
      </c>
      <c r="F749" s="203" t="s">
        <v>867</v>
      </c>
      <c r="G749" s="201"/>
      <c r="H749" s="202" t="s">
        <v>19</v>
      </c>
      <c r="I749" s="204"/>
      <c r="J749" s="201"/>
      <c r="K749" s="201"/>
      <c r="L749" s="205"/>
      <c r="M749" s="206"/>
      <c r="N749" s="207"/>
      <c r="O749" s="207"/>
      <c r="P749" s="207"/>
      <c r="Q749" s="207"/>
      <c r="R749" s="207"/>
      <c r="S749" s="207"/>
      <c r="T749" s="208"/>
      <c r="AT749" s="209" t="s">
        <v>193</v>
      </c>
      <c r="AU749" s="209" t="s">
        <v>80</v>
      </c>
      <c r="AV749" s="13" t="s">
        <v>78</v>
      </c>
      <c r="AW749" s="13" t="s">
        <v>33</v>
      </c>
      <c r="AX749" s="13" t="s">
        <v>71</v>
      </c>
      <c r="AY749" s="209" t="s">
        <v>180</v>
      </c>
    </row>
    <row r="750" spans="1:65" s="14" customFormat="1" ht="11.25">
      <c r="B750" s="210"/>
      <c r="C750" s="211"/>
      <c r="D750" s="193" t="s">
        <v>193</v>
      </c>
      <c r="E750" s="212" t="s">
        <v>19</v>
      </c>
      <c r="F750" s="213" t="s">
        <v>868</v>
      </c>
      <c r="G750" s="211"/>
      <c r="H750" s="214">
        <v>2</v>
      </c>
      <c r="I750" s="215"/>
      <c r="J750" s="211"/>
      <c r="K750" s="211"/>
      <c r="L750" s="216"/>
      <c r="M750" s="217"/>
      <c r="N750" s="218"/>
      <c r="O750" s="218"/>
      <c r="P750" s="218"/>
      <c r="Q750" s="218"/>
      <c r="R750" s="218"/>
      <c r="S750" s="218"/>
      <c r="T750" s="219"/>
      <c r="AT750" s="220" t="s">
        <v>193</v>
      </c>
      <c r="AU750" s="220" t="s">
        <v>80</v>
      </c>
      <c r="AV750" s="14" t="s">
        <v>80</v>
      </c>
      <c r="AW750" s="14" t="s">
        <v>33</v>
      </c>
      <c r="AX750" s="14" t="s">
        <v>71</v>
      </c>
      <c r="AY750" s="220" t="s">
        <v>180</v>
      </c>
    </row>
    <row r="751" spans="1:65" s="15" customFormat="1" ht="11.25">
      <c r="B751" s="221"/>
      <c r="C751" s="222"/>
      <c r="D751" s="193" t="s">
        <v>193</v>
      </c>
      <c r="E751" s="223" t="s">
        <v>19</v>
      </c>
      <c r="F751" s="224" t="s">
        <v>238</v>
      </c>
      <c r="G751" s="222"/>
      <c r="H751" s="225">
        <v>2</v>
      </c>
      <c r="I751" s="226"/>
      <c r="J751" s="222"/>
      <c r="K751" s="222"/>
      <c r="L751" s="227"/>
      <c r="M751" s="228"/>
      <c r="N751" s="229"/>
      <c r="O751" s="229"/>
      <c r="P751" s="229"/>
      <c r="Q751" s="229"/>
      <c r="R751" s="229"/>
      <c r="S751" s="229"/>
      <c r="T751" s="230"/>
      <c r="AT751" s="231" t="s">
        <v>193</v>
      </c>
      <c r="AU751" s="231" t="s">
        <v>80</v>
      </c>
      <c r="AV751" s="15" t="s">
        <v>187</v>
      </c>
      <c r="AW751" s="15" t="s">
        <v>33</v>
      </c>
      <c r="AX751" s="15" t="s">
        <v>78</v>
      </c>
      <c r="AY751" s="231" t="s">
        <v>180</v>
      </c>
    </row>
    <row r="752" spans="1:65" s="2" customFormat="1" ht="24.2" customHeight="1">
      <c r="A752" s="36"/>
      <c r="B752" s="37"/>
      <c r="C752" s="180" t="s">
        <v>869</v>
      </c>
      <c r="D752" s="180" t="s">
        <v>182</v>
      </c>
      <c r="E752" s="181" t="s">
        <v>870</v>
      </c>
      <c r="F752" s="182" t="s">
        <v>871</v>
      </c>
      <c r="G752" s="183" t="s">
        <v>832</v>
      </c>
      <c r="H752" s="184">
        <v>2</v>
      </c>
      <c r="I752" s="185"/>
      <c r="J752" s="186">
        <f>ROUND(I752*H752,2)</f>
        <v>0</v>
      </c>
      <c r="K752" s="182" t="s">
        <v>863</v>
      </c>
      <c r="L752" s="41"/>
      <c r="M752" s="187" t="s">
        <v>19</v>
      </c>
      <c r="N752" s="188" t="s">
        <v>42</v>
      </c>
      <c r="O752" s="66"/>
      <c r="P752" s="189">
        <f>O752*H752</f>
        <v>0</v>
      </c>
      <c r="Q752" s="189">
        <v>5.1999999999999995E-4</v>
      </c>
      <c r="R752" s="189">
        <f>Q752*H752</f>
        <v>1.0399999999999999E-3</v>
      </c>
      <c r="S752" s="189">
        <v>0</v>
      </c>
      <c r="T752" s="190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91" t="s">
        <v>312</v>
      </c>
      <c r="AT752" s="191" t="s">
        <v>182</v>
      </c>
      <c r="AU752" s="191" t="s">
        <v>80</v>
      </c>
      <c r="AY752" s="19" t="s">
        <v>180</v>
      </c>
      <c r="BE752" s="192">
        <f>IF(N752="základní",J752,0)</f>
        <v>0</v>
      </c>
      <c r="BF752" s="192">
        <f>IF(N752="snížená",J752,0)</f>
        <v>0</v>
      </c>
      <c r="BG752" s="192">
        <f>IF(N752="zákl. přenesená",J752,0)</f>
        <v>0</v>
      </c>
      <c r="BH752" s="192">
        <f>IF(N752="sníž. přenesená",J752,0)</f>
        <v>0</v>
      </c>
      <c r="BI752" s="192">
        <f>IF(N752="nulová",J752,0)</f>
        <v>0</v>
      </c>
      <c r="BJ752" s="19" t="s">
        <v>78</v>
      </c>
      <c r="BK752" s="192">
        <f>ROUND(I752*H752,2)</f>
        <v>0</v>
      </c>
      <c r="BL752" s="19" t="s">
        <v>312</v>
      </c>
      <c r="BM752" s="191" t="s">
        <v>872</v>
      </c>
    </row>
    <row r="753" spans="1:65" s="2" customFormat="1" ht="19.5">
      <c r="A753" s="36"/>
      <c r="B753" s="37"/>
      <c r="C753" s="38"/>
      <c r="D753" s="193" t="s">
        <v>189</v>
      </c>
      <c r="E753" s="38"/>
      <c r="F753" s="194" t="s">
        <v>871</v>
      </c>
      <c r="G753" s="38"/>
      <c r="H753" s="38"/>
      <c r="I753" s="195"/>
      <c r="J753" s="38"/>
      <c r="K753" s="38"/>
      <c r="L753" s="41"/>
      <c r="M753" s="196"/>
      <c r="N753" s="197"/>
      <c r="O753" s="66"/>
      <c r="P753" s="66"/>
      <c r="Q753" s="66"/>
      <c r="R753" s="66"/>
      <c r="S753" s="66"/>
      <c r="T753" s="67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T753" s="19" t="s">
        <v>189</v>
      </c>
      <c r="AU753" s="19" t="s">
        <v>80</v>
      </c>
    </row>
    <row r="754" spans="1:65" s="2" customFormat="1" ht="11.25">
      <c r="A754" s="36"/>
      <c r="B754" s="37"/>
      <c r="C754" s="38"/>
      <c r="D754" s="198" t="s">
        <v>191</v>
      </c>
      <c r="E754" s="38"/>
      <c r="F754" s="199" t="s">
        <v>873</v>
      </c>
      <c r="G754" s="38"/>
      <c r="H754" s="38"/>
      <c r="I754" s="195"/>
      <c r="J754" s="38"/>
      <c r="K754" s="38"/>
      <c r="L754" s="41"/>
      <c r="M754" s="196"/>
      <c r="N754" s="197"/>
      <c r="O754" s="66"/>
      <c r="P754" s="66"/>
      <c r="Q754" s="66"/>
      <c r="R754" s="66"/>
      <c r="S754" s="66"/>
      <c r="T754" s="67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T754" s="19" t="s">
        <v>191</v>
      </c>
      <c r="AU754" s="19" t="s">
        <v>80</v>
      </c>
    </row>
    <row r="755" spans="1:65" s="13" customFormat="1" ht="11.25">
      <c r="B755" s="200"/>
      <c r="C755" s="201"/>
      <c r="D755" s="193" t="s">
        <v>193</v>
      </c>
      <c r="E755" s="202" t="s">
        <v>19</v>
      </c>
      <c r="F755" s="203" t="s">
        <v>284</v>
      </c>
      <c r="G755" s="201"/>
      <c r="H755" s="202" t="s">
        <v>19</v>
      </c>
      <c r="I755" s="204"/>
      <c r="J755" s="201"/>
      <c r="K755" s="201"/>
      <c r="L755" s="205"/>
      <c r="M755" s="206"/>
      <c r="N755" s="207"/>
      <c r="O755" s="207"/>
      <c r="P755" s="207"/>
      <c r="Q755" s="207"/>
      <c r="R755" s="207"/>
      <c r="S755" s="207"/>
      <c r="T755" s="208"/>
      <c r="AT755" s="209" t="s">
        <v>193</v>
      </c>
      <c r="AU755" s="209" t="s">
        <v>80</v>
      </c>
      <c r="AV755" s="13" t="s">
        <v>78</v>
      </c>
      <c r="AW755" s="13" t="s">
        <v>33</v>
      </c>
      <c r="AX755" s="13" t="s">
        <v>71</v>
      </c>
      <c r="AY755" s="209" t="s">
        <v>180</v>
      </c>
    </row>
    <row r="756" spans="1:65" s="13" customFormat="1" ht="11.25">
      <c r="B756" s="200"/>
      <c r="C756" s="201"/>
      <c r="D756" s="193" t="s">
        <v>193</v>
      </c>
      <c r="E756" s="202" t="s">
        <v>19</v>
      </c>
      <c r="F756" s="203" t="s">
        <v>867</v>
      </c>
      <c r="G756" s="201"/>
      <c r="H756" s="202" t="s">
        <v>19</v>
      </c>
      <c r="I756" s="204"/>
      <c r="J756" s="201"/>
      <c r="K756" s="201"/>
      <c r="L756" s="205"/>
      <c r="M756" s="206"/>
      <c r="N756" s="207"/>
      <c r="O756" s="207"/>
      <c r="P756" s="207"/>
      <c r="Q756" s="207"/>
      <c r="R756" s="207"/>
      <c r="S756" s="207"/>
      <c r="T756" s="208"/>
      <c r="AT756" s="209" t="s">
        <v>193</v>
      </c>
      <c r="AU756" s="209" t="s">
        <v>80</v>
      </c>
      <c r="AV756" s="13" t="s">
        <v>78</v>
      </c>
      <c r="AW756" s="13" t="s">
        <v>33</v>
      </c>
      <c r="AX756" s="13" t="s">
        <v>71</v>
      </c>
      <c r="AY756" s="209" t="s">
        <v>180</v>
      </c>
    </row>
    <row r="757" spans="1:65" s="14" customFormat="1" ht="11.25">
      <c r="B757" s="210"/>
      <c r="C757" s="211"/>
      <c r="D757" s="193" t="s">
        <v>193</v>
      </c>
      <c r="E757" s="212" t="s">
        <v>19</v>
      </c>
      <c r="F757" s="213" t="s">
        <v>868</v>
      </c>
      <c r="G757" s="211"/>
      <c r="H757" s="214">
        <v>2</v>
      </c>
      <c r="I757" s="215"/>
      <c r="J757" s="211"/>
      <c r="K757" s="211"/>
      <c r="L757" s="216"/>
      <c r="M757" s="217"/>
      <c r="N757" s="218"/>
      <c r="O757" s="218"/>
      <c r="P757" s="218"/>
      <c r="Q757" s="218"/>
      <c r="R757" s="218"/>
      <c r="S757" s="218"/>
      <c r="T757" s="219"/>
      <c r="AT757" s="220" t="s">
        <v>193</v>
      </c>
      <c r="AU757" s="220" t="s">
        <v>80</v>
      </c>
      <c r="AV757" s="14" t="s">
        <v>80</v>
      </c>
      <c r="AW757" s="14" t="s">
        <v>33</v>
      </c>
      <c r="AX757" s="14" t="s">
        <v>71</v>
      </c>
      <c r="AY757" s="220" t="s">
        <v>180</v>
      </c>
    </row>
    <row r="758" spans="1:65" s="15" customFormat="1" ht="11.25">
      <c r="B758" s="221"/>
      <c r="C758" s="222"/>
      <c r="D758" s="193" t="s">
        <v>193</v>
      </c>
      <c r="E758" s="223" t="s">
        <v>19</v>
      </c>
      <c r="F758" s="224" t="s">
        <v>238</v>
      </c>
      <c r="G758" s="222"/>
      <c r="H758" s="225">
        <v>2</v>
      </c>
      <c r="I758" s="226"/>
      <c r="J758" s="222"/>
      <c r="K758" s="222"/>
      <c r="L758" s="227"/>
      <c r="M758" s="228"/>
      <c r="N758" s="229"/>
      <c r="O758" s="229"/>
      <c r="P758" s="229"/>
      <c r="Q758" s="229"/>
      <c r="R758" s="229"/>
      <c r="S758" s="229"/>
      <c r="T758" s="230"/>
      <c r="AT758" s="231" t="s">
        <v>193</v>
      </c>
      <c r="AU758" s="231" t="s">
        <v>80</v>
      </c>
      <c r="AV758" s="15" t="s">
        <v>187</v>
      </c>
      <c r="AW758" s="15" t="s">
        <v>33</v>
      </c>
      <c r="AX758" s="15" t="s">
        <v>78</v>
      </c>
      <c r="AY758" s="231" t="s">
        <v>180</v>
      </c>
    </row>
    <row r="759" spans="1:65" s="2" customFormat="1" ht="24.2" customHeight="1">
      <c r="A759" s="36"/>
      <c r="B759" s="37"/>
      <c r="C759" s="180" t="s">
        <v>874</v>
      </c>
      <c r="D759" s="180" t="s">
        <v>182</v>
      </c>
      <c r="E759" s="181" t="s">
        <v>875</v>
      </c>
      <c r="F759" s="182" t="s">
        <v>876</v>
      </c>
      <c r="G759" s="183" t="s">
        <v>832</v>
      </c>
      <c r="H759" s="184">
        <v>2</v>
      </c>
      <c r="I759" s="185"/>
      <c r="J759" s="186">
        <f>ROUND(I759*H759,2)</f>
        <v>0</v>
      </c>
      <c r="K759" s="182" t="s">
        <v>863</v>
      </c>
      <c r="L759" s="41"/>
      <c r="M759" s="187" t="s">
        <v>19</v>
      </c>
      <c r="N759" s="188" t="s">
        <v>42</v>
      </c>
      <c r="O759" s="66"/>
      <c r="P759" s="189">
        <f>O759*H759</f>
        <v>0</v>
      </c>
      <c r="Q759" s="189">
        <v>3.0000000000000001E-3</v>
      </c>
      <c r="R759" s="189">
        <f>Q759*H759</f>
        <v>6.0000000000000001E-3</v>
      </c>
      <c r="S759" s="189">
        <v>0</v>
      </c>
      <c r="T759" s="190">
        <f>S759*H759</f>
        <v>0</v>
      </c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R759" s="191" t="s">
        <v>312</v>
      </c>
      <c r="AT759" s="191" t="s">
        <v>182</v>
      </c>
      <c r="AU759" s="191" t="s">
        <v>80</v>
      </c>
      <c r="AY759" s="19" t="s">
        <v>180</v>
      </c>
      <c r="BE759" s="192">
        <f>IF(N759="základní",J759,0)</f>
        <v>0</v>
      </c>
      <c r="BF759" s="192">
        <f>IF(N759="snížená",J759,0)</f>
        <v>0</v>
      </c>
      <c r="BG759" s="192">
        <f>IF(N759="zákl. přenesená",J759,0)</f>
        <v>0</v>
      </c>
      <c r="BH759" s="192">
        <f>IF(N759="sníž. přenesená",J759,0)</f>
        <v>0</v>
      </c>
      <c r="BI759" s="192">
        <f>IF(N759="nulová",J759,0)</f>
        <v>0</v>
      </c>
      <c r="BJ759" s="19" t="s">
        <v>78</v>
      </c>
      <c r="BK759" s="192">
        <f>ROUND(I759*H759,2)</f>
        <v>0</v>
      </c>
      <c r="BL759" s="19" t="s">
        <v>312</v>
      </c>
      <c r="BM759" s="191" t="s">
        <v>877</v>
      </c>
    </row>
    <row r="760" spans="1:65" s="2" customFormat="1" ht="11.25">
      <c r="A760" s="36"/>
      <c r="B760" s="37"/>
      <c r="C760" s="38"/>
      <c r="D760" s="193" t="s">
        <v>189</v>
      </c>
      <c r="E760" s="38"/>
      <c r="F760" s="194" t="s">
        <v>876</v>
      </c>
      <c r="G760" s="38"/>
      <c r="H760" s="38"/>
      <c r="I760" s="195"/>
      <c r="J760" s="38"/>
      <c r="K760" s="38"/>
      <c r="L760" s="41"/>
      <c r="M760" s="196"/>
      <c r="N760" s="197"/>
      <c r="O760" s="66"/>
      <c r="P760" s="66"/>
      <c r="Q760" s="66"/>
      <c r="R760" s="66"/>
      <c r="S760" s="66"/>
      <c r="T760" s="67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T760" s="19" t="s">
        <v>189</v>
      </c>
      <c r="AU760" s="19" t="s">
        <v>80</v>
      </c>
    </row>
    <row r="761" spans="1:65" s="2" customFormat="1" ht="11.25">
      <c r="A761" s="36"/>
      <c r="B761" s="37"/>
      <c r="C761" s="38"/>
      <c r="D761" s="198" t="s">
        <v>191</v>
      </c>
      <c r="E761" s="38"/>
      <c r="F761" s="199" t="s">
        <v>878</v>
      </c>
      <c r="G761" s="38"/>
      <c r="H761" s="38"/>
      <c r="I761" s="195"/>
      <c r="J761" s="38"/>
      <c r="K761" s="38"/>
      <c r="L761" s="41"/>
      <c r="M761" s="196"/>
      <c r="N761" s="197"/>
      <c r="O761" s="66"/>
      <c r="P761" s="66"/>
      <c r="Q761" s="66"/>
      <c r="R761" s="66"/>
      <c r="S761" s="66"/>
      <c r="T761" s="67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T761" s="19" t="s">
        <v>191</v>
      </c>
      <c r="AU761" s="19" t="s">
        <v>80</v>
      </c>
    </row>
    <row r="762" spans="1:65" s="13" customFormat="1" ht="11.25">
      <c r="B762" s="200"/>
      <c r="C762" s="201"/>
      <c r="D762" s="193" t="s">
        <v>193</v>
      </c>
      <c r="E762" s="202" t="s">
        <v>19</v>
      </c>
      <c r="F762" s="203" t="s">
        <v>284</v>
      </c>
      <c r="G762" s="201"/>
      <c r="H762" s="202" t="s">
        <v>19</v>
      </c>
      <c r="I762" s="204"/>
      <c r="J762" s="201"/>
      <c r="K762" s="201"/>
      <c r="L762" s="205"/>
      <c r="M762" s="206"/>
      <c r="N762" s="207"/>
      <c r="O762" s="207"/>
      <c r="P762" s="207"/>
      <c r="Q762" s="207"/>
      <c r="R762" s="207"/>
      <c r="S762" s="207"/>
      <c r="T762" s="208"/>
      <c r="AT762" s="209" t="s">
        <v>193</v>
      </c>
      <c r="AU762" s="209" t="s">
        <v>80</v>
      </c>
      <c r="AV762" s="13" t="s">
        <v>78</v>
      </c>
      <c r="AW762" s="13" t="s">
        <v>33</v>
      </c>
      <c r="AX762" s="13" t="s">
        <v>71</v>
      </c>
      <c r="AY762" s="209" t="s">
        <v>180</v>
      </c>
    </row>
    <row r="763" spans="1:65" s="13" customFormat="1" ht="11.25">
      <c r="B763" s="200"/>
      <c r="C763" s="201"/>
      <c r="D763" s="193" t="s">
        <v>193</v>
      </c>
      <c r="E763" s="202" t="s">
        <v>19</v>
      </c>
      <c r="F763" s="203" t="s">
        <v>867</v>
      </c>
      <c r="G763" s="201"/>
      <c r="H763" s="202" t="s">
        <v>19</v>
      </c>
      <c r="I763" s="204"/>
      <c r="J763" s="201"/>
      <c r="K763" s="201"/>
      <c r="L763" s="205"/>
      <c r="M763" s="206"/>
      <c r="N763" s="207"/>
      <c r="O763" s="207"/>
      <c r="P763" s="207"/>
      <c r="Q763" s="207"/>
      <c r="R763" s="207"/>
      <c r="S763" s="207"/>
      <c r="T763" s="208"/>
      <c r="AT763" s="209" t="s">
        <v>193</v>
      </c>
      <c r="AU763" s="209" t="s">
        <v>80</v>
      </c>
      <c r="AV763" s="13" t="s">
        <v>78</v>
      </c>
      <c r="AW763" s="13" t="s">
        <v>33</v>
      </c>
      <c r="AX763" s="13" t="s">
        <v>71</v>
      </c>
      <c r="AY763" s="209" t="s">
        <v>180</v>
      </c>
    </row>
    <row r="764" spans="1:65" s="14" customFormat="1" ht="11.25">
      <c r="B764" s="210"/>
      <c r="C764" s="211"/>
      <c r="D764" s="193" t="s">
        <v>193</v>
      </c>
      <c r="E764" s="212" t="s">
        <v>19</v>
      </c>
      <c r="F764" s="213" t="s">
        <v>879</v>
      </c>
      <c r="G764" s="211"/>
      <c r="H764" s="214">
        <v>2</v>
      </c>
      <c r="I764" s="215"/>
      <c r="J764" s="211"/>
      <c r="K764" s="211"/>
      <c r="L764" s="216"/>
      <c r="M764" s="217"/>
      <c r="N764" s="218"/>
      <c r="O764" s="218"/>
      <c r="P764" s="218"/>
      <c r="Q764" s="218"/>
      <c r="R764" s="218"/>
      <c r="S764" s="218"/>
      <c r="T764" s="219"/>
      <c r="AT764" s="220" t="s">
        <v>193</v>
      </c>
      <c r="AU764" s="220" t="s">
        <v>80</v>
      </c>
      <c r="AV764" s="14" t="s">
        <v>80</v>
      </c>
      <c r="AW764" s="14" t="s">
        <v>33</v>
      </c>
      <c r="AX764" s="14" t="s">
        <v>71</v>
      </c>
      <c r="AY764" s="220" t="s">
        <v>180</v>
      </c>
    </row>
    <row r="765" spans="1:65" s="15" customFormat="1" ht="11.25">
      <c r="B765" s="221"/>
      <c r="C765" s="222"/>
      <c r="D765" s="193" t="s">
        <v>193</v>
      </c>
      <c r="E765" s="223" t="s">
        <v>19</v>
      </c>
      <c r="F765" s="224" t="s">
        <v>238</v>
      </c>
      <c r="G765" s="222"/>
      <c r="H765" s="225">
        <v>2</v>
      </c>
      <c r="I765" s="226"/>
      <c r="J765" s="222"/>
      <c r="K765" s="222"/>
      <c r="L765" s="227"/>
      <c r="M765" s="228"/>
      <c r="N765" s="229"/>
      <c r="O765" s="229"/>
      <c r="P765" s="229"/>
      <c r="Q765" s="229"/>
      <c r="R765" s="229"/>
      <c r="S765" s="229"/>
      <c r="T765" s="230"/>
      <c r="AT765" s="231" t="s">
        <v>193</v>
      </c>
      <c r="AU765" s="231" t="s">
        <v>80</v>
      </c>
      <c r="AV765" s="15" t="s">
        <v>187</v>
      </c>
      <c r="AW765" s="15" t="s">
        <v>33</v>
      </c>
      <c r="AX765" s="15" t="s">
        <v>78</v>
      </c>
      <c r="AY765" s="231" t="s">
        <v>180</v>
      </c>
    </row>
    <row r="766" spans="1:65" s="2" customFormat="1" ht="24.2" customHeight="1">
      <c r="A766" s="36"/>
      <c r="B766" s="37"/>
      <c r="C766" s="180" t="s">
        <v>880</v>
      </c>
      <c r="D766" s="180" t="s">
        <v>182</v>
      </c>
      <c r="E766" s="181" t="s">
        <v>881</v>
      </c>
      <c r="F766" s="182" t="s">
        <v>882</v>
      </c>
      <c r="G766" s="183" t="s">
        <v>832</v>
      </c>
      <c r="H766" s="184">
        <v>2</v>
      </c>
      <c r="I766" s="185"/>
      <c r="J766" s="186">
        <f>ROUND(I766*H766,2)</f>
        <v>0</v>
      </c>
      <c r="K766" s="182" t="s">
        <v>186</v>
      </c>
      <c r="L766" s="41"/>
      <c r="M766" s="187" t="s">
        <v>19</v>
      </c>
      <c r="N766" s="188" t="s">
        <v>42</v>
      </c>
      <c r="O766" s="66"/>
      <c r="P766" s="189">
        <f>O766*H766</f>
        <v>0</v>
      </c>
      <c r="Q766" s="189">
        <v>1.1000000000000001E-3</v>
      </c>
      <c r="R766" s="189">
        <f>Q766*H766</f>
        <v>2.2000000000000001E-3</v>
      </c>
      <c r="S766" s="189">
        <v>0</v>
      </c>
      <c r="T766" s="190">
        <f>S766*H766</f>
        <v>0</v>
      </c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R766" s="191" t="s">
        <v>312</v>
      </c>
      <c r="AT766" s="191" t="s">
        <v>182</v>
      </c>
      <c r="AU766" s="191" t="s">
        <v>80</v>
      </c>
      <c r="AY766" s="19" t="s">
        <v>180</v>
      </c>
      <c r="BE766" s="192">
        <f>IF(N766="základní",J766,0)</f>
        <v>0</v>
      </c>
      <c r="BF766" s="192">
        <f>IF(N766="snížená",J766,0)</f>
        <v>0</v>
      </c>
      <c r="BG766" s="192">
        <f>IF(N766="zákl. přenesená",J766,0)</f>
        <v>0</v>
      </c>
      <c r="BH766" s="192">
        <f>IF(N766="sníž. přenesená",J766,0)</f>
        <v>0</v>
      </c>
      <c r="BI766" s="192">
        <f>IF(N766="nulová",J766,0)</f>
        <v>0</v>
      </c>
      <c r="BJ766" s="19" t="s">
        <v>78</v>
      </c>
      <c r="BK766" s="192">
        <f>ROUND(I766*H766,2)</f>
        <v>0</v>
      </c>
      <c r="BL766" s="19" t="s">
        <v>312</v>
      </c>
      <c r="BM766" s="191" t="s">
        <v>883</v>
      </c>
    </row>
    <row r="767" spans="1:65" s="2" customFormat="1" ht="19.5">
      <c r="A767" s="36"/>
      <c r="B767" s="37"/>
      <c r="C767" s="38"/>
      <c r="D767" s="193" t="s">
        <v>189</v>
      </c>
      <c r="E767" s="38"/>
      <c r="F767" s="194" t="s">
        <v>884</v>
      </c>
      <c r="G767" s="38"/>
      <c r="H767" s="38"/>
      <c r="I767" s="195"/>
      <c r="J767" s="38"/>
      <c r="K767" s="38"/>
      <c r="L767" s="41"/>
      <c r="M767" s="196"/>
      <c r="N767" s="197"/>
      <c r="O767" s="66"/>
      <c r="P767" s="66"/>
      <c r="Q767" s="66"/>
      <c r="R767" s="66"/>
      <c r="S767" s="66"/>
      <c r="T767" s="67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T767" s="19" t="s">
        <v>189</v>
      </c>
      <c r="AU767" s="19" t="s">
        <v>80</v>
      </c>
    </row>
    <row r="768" spans="1:65" s="2" customFormat="1" ht="11.25">
      <c r="A768" s="36"/>
      <c r="B768" s="37"/>
      <c r="C768" s="38"/>
      <c r="D768" s="198" t="s">
        <v>191</v>
      </c>
      <c r="E768" s="38"/>
      <c r="F768" s="199" t="s">
        <v>885</v>
      </c>
      <c r="G768" s="38"/>
      <c r="H768" s="38"/>
      <c r="I768" s="195"/>
      <c r="J768" s="38"/>
      <c r="K768" s="38"/>
      <c r="L768" s="41"/>
      <c r="M768" s="196"/>
      <c r="N768" s="197"/>
      <c r="O768" s="66"/>
      <c r="P768" s="66"/>
      <c r="Q768" s="66"/>
      <c r="R768" s="66"/>
      <c r="S768" s="66"/>
      <c r="T768" s="67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9" t="s">
        <v>191</v>
      </c>
      <c r="AU768" s="19" t="s">
        <v>80</v>
      </c>
    </row>
    <row r="769" spans="1:65" s="13" customFormat="1" ht="11.25">
      <c r="B769" s="200"/>
      <c r="C769" s="201"/>
      <c r="D769" s="193" t="s">
        <v>193</v>
      </c>
      <c r="E769" s="202" t="s">
        <v>19</v>
      </c>
      <c r="F769" s="203" t="s">
        <v>284</v>
      </c>
      <c r="G769" s="201"/>
      <c r="H769" s="202" t="s">
        <v>19</v>
      </c>
      <c r="I769" s="204"/>
      <c r="J769" s="201"/>
      <c r="K769" s="201"/>
      <c r="L769" s="205"/>
      <c r="M769" s="206"/>
      <c r="N769" s="207"/>
      <c r="O769" s="207"/>
      <c r="P769" s="207"/>
      <c r="Q769" s="207"/>
      <c r="R769" s="207"/>
      <c r="S769" s="207"/>
      <c r="T769" s="208"/>
      <c r="AT769" s="209" t="s">
        <v>193</v>
      </c>
      <c r="AU769" s="209" t="s">
        <v>80</v>
      </c>
      <c r="AV769" s="13" t="s">
        <v>78</v>
      </c>
      <c r="AW769" s="13" t="s">
        <v>33</v>
      </c>
      <c r="AX769" s="13" t="s">
        <v>71</v>
      </c>
      <c r="AY769" s="209" t="s">
        <v>180</v>
      </c>
    </row>
    <row r="770" spans="1:65" s="13" customFormat="1" ht="11.25">
      <c r="B770" s="200"/>
      <c r="C770" s="201"/>
      <c r="D770" s="193" t="s">
        <v>193</v>
      </c>
      <c r="E770" s="202" t="s">
        <v>19</v>
      </c>
      <c r="F770" s="203" t="s">
        <v>867</v>
      </c>
      <c r="G770" s="201"/>
      <c r="H770" s="202" t="s">
        <v>19</v>
      </c>
      <c r="I770" s="204"/>
      <c r="J770" s="201"/>
      <c r="K770" s="201"/>
      <c r="L770" s="205"/>
      <c r="M770" s="206"/>
      <c r="N770" s="207"/>
      <c r="O770" s="207"/>
      <c r="P770" s="207"/>
      <c r="Q770" s="207"/>
      <c r="R770" s="207"/>
      <c r="S770" s="207"/>
      <c r="T770" s="208"/>
      <c r="AT770" s="209" t="s">
        <v>193</v>
      </c>
      <c r="AU770" s="209" t="s">
        <v>80</v>
      </c>
      <c r="AV770" s="13" t="s">
        <v>78</v>
      </c>
      <c r="AW770" s="13" t="s">
        <v>33</v>
      </c>
      <c r="AX770" s="13" t="s">
        <v>71</v>
      </c>
      <c r="AY770" s="209" t="s">
        <v>180</v>
      </c>
    </row>
    <row r="771" spans="1:65" s="14" customFormat="1" ht="11.25">
      <c r="B771" s="210"/>
      <c r="C771" s="211"/>
      <c r="D771" s="193" t="s">
        <v>193</v>
      </c>
      <c r="E771" s="212" t="s">
        <v>19</v>
      </c>
      <c r="F771" s="213" t="s">
        <v>879</v>
      </c>
      <c r="G771" s="211"/>
      <c r="H771" s="214">
        <v>2</v>
      </c>
      <c r="I771" s="215"/>
      <c r="J771" s="211"/>
      <c r="K771" s="211"/>
      <c r="L771" s="216"/>
      <c r="M771" s="217"/>
      <c r="N771" s="218"/>
      <c r="O771" s="218"/>
      <c r="P771" s="218"/>
      <c r="Q771" s="218"/>
      <c r="R771" s="218"/>
      <c r="S771" s="218"/>
      <c r="T771" s="219"/>
      <c r="AT771" s="220" t="s">
        <v>193</v>
      </c>
      <c r="AU771" s="220" t="s">
        <v>80</v>
      </c>
      <c r="AV771" s="14" t="s">
        <v>80</v>
      </c>
      <c r="AW771" s="14" t="s">
        <v>33</v>
      </c>
      <c r="AX771" s="14" t="s">
        <v>71</v>
      </c>
      <c r="AY771" s="220" t="s">
        <v>180</v>
      </c>
    </row>
    <row r="772" spans="1:65" s="15" customFormat="1" ht="11.25">
      <c r="B772" s="221"/>
      <c r="C772" s="222"/>
      <c r="D772" s="193" t="s">
        <v>193</v>
      </c>
      <c r="E772" s="223" t="s">
        <v>19</v>
      </c>
      <c r="F772" s="224" t="s">
        <v>238</v>
      </c>
      <c r="G772" s="222"/>
      <c r="H772" s="225">
        <v>2</v>
      </c>
      <c r="I772" s="226"/>
      <c r="J772" s="222"/>
      <c r="K772" s="222"/>
      <c r="L772" s="227"/>
      <c r="M772" s="228"/>
      <c r="N772" s="229"/>
      <c r="O772" s="229"/>
      <c r="P772" s="229"/>
      <c r="Q772" s="229"/>
      <c r="R772" s="229"/>
      <c r="S772" s="229"/>
      <c r="T772" s="230"/>
      <c r="AT772" s="231" t="s">
        <v>193</v>
      </c>
      <c r="AU772" s="231" t="s">
        <v>80</v>
      </c>
      <c r="AV772" s="15" t="s">
        <v>187</v>
      </c>
      <c r="AW772" s="15" t="s">
        <v>33</v>
      </c>
      <c r="AX772" s="15" t="s">
        <v>78</v>
      </c>
      <c r="AY772" s="231" t="s">
        <v>180</v>
      </c>
    </row>
    <row r="773" spans="1:65" s="2" customFormat="1" ht="24.2" customHeight="1">
      <c r="A773" s="36"/>
      <c r="B773" s="37"/>
      <c r="C773" s="180" t="s">
        <v>886</v>
      </c>
      <c r="D773" s="180" t="s">
        <v>182</v>
      </c>
      <c r="E773" s="181" t="s">
        <v>887</v>
      </c>
      <c r="F773" s="182" t="s">
        <v>888</v>
      </c>
      <c r="G773" s="183" t="s">
        <v>832</v>
      </c>
      <c r="H773" s="184">
        <v>2</v>
      </c>
      <c r="I773" s="185"/>
      <c r="J773" s="186">
        <f>ROUND(I773*H773,2)</f>
        <v>0</v>
      </c>
      <c r="K773" s="182" t="s">
        <v>186</v>
      </c>
      <c r="L773" s="41"/>
      <c r="M773" s="187" t="s">
        <v>19</v>
      </c>
      <c r="N773" s="188" t="s">
        <v>42</v>
      </c>
      <c r="O773" s="66"/>
      <c r="P773" s="189">
        <f>O773*H773</f>
        <v>0</v>
      </c>
      <c r="Q773" s="189">
        <v>5.1999999999999995E-4</v>
      </c>
      <c r="R773" s="189">
        <f>Q773*H773</f>
        <v>1.0399999999999999E-3</v>
      </c>
      <c r="S773" s="189">
        <v>0</v>
      </c>
      <c r="T773" s="190">
        <f>S773*H773</f>
        <v>0</v>
      </c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R773" s="191" t="s">
        <v>312</v>
      </c>
      <c r="AT773" s="191" t="s">
        <v>182</v>
      </c>
      <c r="AU773" s="191" t="s">
        <v>80</v>
      </c>
      <c r="AY773" s="19" t="s">
        <v>180</v>
      </c>
      <c r="BE773" s="192">
        <f>IF(N773="základní",J773,0)</f>
        <v>0</v>
      </c>
      <c r="BF773" s="192">
        <f>IF(N773="snížená",J773,0)</f>
        <v>0</v>
      </c>
      <c r="BG773" s="192">
        <f>IF(N773="zákl. přenesená",J773,0)</f>
        <v>0</v>
      </c>
      <c r="BH773" s="192">
        <f>IF(N773="sníž. přenesená",J773,0)</f>
        <v>0</v>
      </c>
      <c r="BI773" s="192">
        <f>IF(N773="nulová",J773,0)</f>
        <v>0</v>
      </c>
      <c r="BJ773" s="19" t="s">
        <v>78</v>
      </c>
      <c r="BK773" s="192">
        <f>ROUND(I773*H773,2)</f>
        <v>0</v>
      </c>
      <c r="BL773" s="19" t="s">
        <v>312</v>
      </c>
      <c r="BM773" s="191" t="s">
        <v>889</v>
      </c>
    </row>
    <row r="774" spans="1:65" s="2" customFormat="1" ht="19.5">
      <c r="A774" s="36"/>
      <c r="B774" s="37"/>
      <c r="C774" s="38"/>
      <c r="D774" s="193" t="s">
        <v>189</v>
      </c>
      <c r="E774" s="38"/>
      <c r="F774" s="194" t="s">
        <v>888</v>
      </c>
      <c r="G774" s="38"/>
      <c r="H774" s="38"/>
      <c r="I774" s="195"/>
      <c r="J774" s="38"/>
      <c r="K774" s="38"/>
      <c r="L774" s="41"/>
      <c r="M774" s="196"/>
      <c r="N774" s="197"/>
      <c r="O774" s="66"/>
      <c r="P774" s="66"/>
      <c r="Q774" s="66"/>
      <c r="R774" s="66"/>
      <c r="S774" s="66"/>
      <c r="T774" s="67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T774" s="19" t="s">
        <v>189</v>
      </c>
      <c r="AU774" s="19" t="s">
        <v>80</v>
      </c>
    </row>
    <row r="775" spans="1:65" s="2" customFormat="1" ht="11.25">
      <c r="A775" s="36"/>
      <c r="B775" s="37"/>
      <c r="C775" s="38"/>
      <c r="D775" s="198" t="s">
        <v>191</v>
      </c>
      <c r="E775" s="38"/>
      <c r="F775" s="199" t="s">
        <v>890</v>
      </c>
      <c r="G775" s="38"/>
      <c r="H775" s="38"/>
      <c r="I775" s="195"/>
      <c r="J775" s="38"/>
      <c r="K775" s="38"/>
      <c r="L775" s="41"/>
      <c r="M775" s="196"/>
      <c r="N775" s="197"/>
      <c r="O775" s="66"/>
      <c r="P775" s="66"/>
      <c r="Q775" s="66"/>
      <c r="R775" s="66"/>
      <c r="S775" s="66"/>
      <c r="T775" s="67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T775" s="19" t="s">
        <v>191</v>
      </c>
      <c r="AU775" s="19" t="s">
        <v>80</v>
      </c>
    </row>
    <row r="776" spans="1:65" s="13" customFormat="1" ht="11.25">
      <c r="B776" s="200"/>
      <c r="C776" s="201"/>
      <c r="D776" s="193" t="s">
        <v>193</v>
      </c>
      <c r="E776" s="202" t="s">
        <v>19</v>
      </c>
      <c r="F776" s="203" t="s">
        <v>284</v>
      </c>
      <c r="G776" s="201"/>
      <c r="H776" s="202" t="s">
        <v>19</v>
      </c>
      <c r="I776" s="204"/>
      <c r="J776" s="201"/>
      <c r="K776" s="201"/>
      <c r="L776" s="205"/>
      <c r="M776" s="206"/>
      <c r="N776" s="207"/>
      <c r="O776" s="207"/>
      <c r="P776" s="207"/>
      <c r="Q776" s="207"/>
      <c r="R776" s="207"/>
      <c r="S776" s="207"/>
      <c r="T776" s="208"/>
      <c r="AT776" s="209" t="s">
        <v>193</v>
      </c>
      <c r="AU776" s="209" t="s">
        <v>80</v>
      </c>
      <c r="AV776" s="13" t="s">
        <v>78</v>
      </c>
      <c r="AW776" s="13" t="s">
        <v>33</v>
      </c>
      <c r="AX776" s="13" t="s">
        <v>71</v>
      </c>
      <c r="AY776" s="209" t="s">
        <v>180</v>
      </c>
    </row>
    <row r="777" spans="1:65" s="13" customFormat="1" ht="11.25">
      <c r="B777" s="200"/>
      <c r="C777" s="201"/>
      <c r="D777" s="193" t="s">
        <v>193</v>
      </c>
      <c r="E777" s="202" t="s">
        <v>19</v>
      </c>
      <c r="F777" s="203" t="s">
        <v>867</v>
      </c>
      <c r="G777" s="201"/>
      <c r="H777" s="202" t="s">
        <v>19</v>
      </c>
      <c r="I777" s="204"/>
      <c r="J777" s="201"/>
      <c r="K777" s="201"/>
      <c r="L777" s="205"/>
      <c r="M777" s="206"/>
      <c r="N777" s="207"/>
      <c r="O777" s="207"/>
      <c r="P777" s="207"/>
      <c r="Q777" s="207"/>
      <c r="R777" s="207"/>
      <c r="S777" s="207"/>
      <c r="T777" s="208"/>
      <c r="AT777" s="209" t="s">
        <v>193</v>
      </c>
      <c r="AU777" s="209" t="s">
        <v>80</v>
      </c>
      <c r="AV777" s="13" t="s">
        <v>78</v>
      </c>
      <c r="AW777" s="13" t="s">
        <v>33</v>
      </c>
      <c r="AX777" s="13" t="s">
        <v>71</v>
      </c>
      <c r="AY777" s="209" t="s">
        <v>180</v>
      </c>
    </row>
    <row r="778" spans="1:65" s="14" customFormat="1" ht="11.25">
      <c r="B778" s="210"/>
      <c r="C778" s="211"/>
      <c r="D778" s="193" t="s">
        <v>193</v>
      </c>
      <c r="E778" s="212" t="s">
        <v>19</v>
      </c>
      <c r="F778" s="213" t="s">
        <v>879</v>
      </c>
      <c r="G778" s="211"/>
      <c r="H778" s="214">
        <v>2</v>
      </c>
      <c r="I778" s="215"/>
      <c r="J778" s="211"/>
      <c r="K778" s="211"/>
      <c r="L778" s="216"/>
      <c r="M778" s="217"/>
      <c r="N778" s="218"/>
      <c r="O778" s="218"/>
      <c r="P778" s="218"/>
      <c r="Q778" s="218"/>
      <c r="R778" s="218"/>
      <c r="S778" s="218"/>
      <c r="T778" s="219"/>
      <c r="AT778" s="220" t="s">
        <v>193</v>
      </c>
      <c r="AU778" s="220" t="s">
        <v>80</v>
      </c>
      <c r="AV778" s="14" t="s">
        <v>80</v>
      </c>
      <c r="AW778" s="14" t="s">
        <v>33</v>
      </c>
      <c r="AX778" s="14" t="s">
        <v>71</v>
      </c>
      <c r="AY778" s="220" t="s">
        <v>180</v>
      </c>
    </row>
    <row r="779" spans="1:65" s="15" customFormat="1" ht="11.25">
      <c r="B779" s="221"/>
      <c r="C779" s="222"/>
      <c r="D779" s="193" t="s">
        <v>193</v>
      </c>
      <c r="E779" s="223" t="s">
        <v>19</v>
      </c>
      <c r="F779" s="224" t="s">
        <v>238</v>
      </c>
      <c r="G779" s="222"/>
      <c r="H779" s="225">
        <v>2</v>
      </c>
      <c r="I779" s="226"/>
      <c r="J779" s="222"/>
      <c r="K779" s="222"/>
      <c r="L779" s="227"/>
      <c r="M779" s="228"/>
      <c r="N779" s="229"/>
      <c r="O779" s="229"/>
      <c r="P779" s="229"/>
      <c r="Q779" s="229"/>
      <c r="R779" s="229"/>
      <c r="S779" s="229"/>
      <c r="T779" s="230"/>
      <c r="AT779" s="231" t="s">
        <v>193</v>
      </c>
      <c r="AU779" s="231" t="s">
        <v>80</v>
      </c>
      <c r="AV779" s="15" t="s">
        <v>187</v>
      </c>
      <c r="AW779" s="15" t="s">
        <v>33</v>
      </c>
      <c r="AX779" s="15" t="s">
        <v>78</v>
      </c>
      <c r="AY779" s="231" t="s">
        <v>180</v>
      </c>
    </row>
    <row r="780" spans="1:65" s="2" customFormat="1" ht="24.2" customHeight="1">
      <c r="A780" s="36"/>
      <c r="B780" s="37"/>
      <c r="C780" s="180" t="s">
        <v>891</v>
      </c>
      <c r="D780" s="180" t="s">
        <v>182</v>
      </c>
      <c r="E780" s="181" t="s">
        <v>892</v>
      </c>
      <c r="F780" s="182" t="s">
        <v>893</v>
      </c>
      <c r="G780" s="183" t="s">
        <v>832</v>
      </c>
      <c r="H780" s="184">
        <v>2</v>
      </c>
      <c r="I780" s="185"/>
      <c r="J780" s="186">
        <f>ROUND(I780*H780,2)</f>
        <v>0</v>
      </c>
      <c r="K780" s="182" t="s">
        <v>304</v>
      </c>
      <c r="L780" s="41"/>
      <c r="M780" s="187" t="s">
        <v>19</v>
      </c>
      <c r="N780" s="188" t="s">
        <v>42</v>
      </c>
      <c r="O780" s="66"/>
      <c r="P780" s="189">
        <f>O780*H780</f>
        <v>0</v>
      </c>
      <c r="Q780" s="189">
        <v>5.1999999999999995E-4</v>
      </c>
      <c r="R780" s="189">
        <f>Q780*H780</f>
        <v>1.0399999999999999E-3</v>
      </c>
      <c r="S780" s="189">
        <v>0</v>
      </c>
      <c r="T780" s="190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191" t="s">
        <v>312</v>
      </c>
      <c r="AT780" s="191" t="s">
        <v>182</v>
      </c>
      <c r="AU780" s="191" t="s">
        <v>80</v>
      </c>
      <c r="AY780" s="19" t="s">
        <v>180</v>
      </c>
      <c r="BE780" s="192">
        <f>IF(N780="základní",J780,0)</f>
        <v>0</v>
      </c>
      <c r="BF780" s="192">
        <f>IF(N780="snížená",J780,0)</f>
        <v>0</v>
      </c>
      <c r="BG780" s="192">
        <f>IF(N780="zákl. přenesená",J780,0)</f>
        <v>0</v>
      </c>
      <c r="BH780" s="192">
        <f>IF(N780="sníž. přenesená",J780,0)</f>
        <v>0</v>
      </c>
      <c r="BI780" s="192">
        <f>IF(N780="nulová",J780,0)</f>
        <v>0</v>
      </c>
      <c r="BJ780" s="19" t="s">
        <v>78</v>
      </c>
      <c r="BK780" s="192">
        <f>ROUND(I780*H780,2)</f>
        <v>0</v>
      </c>
      <c r="BL780" s="19" t="s">
        <v>312</v>
      </c>
      <c r="BM780" s="191" t="s">
        <v>894</v>
      </c>
    </row>
    <row r="781" spans="1:65" s="2" customFormat="1" ht="19.5">
      <c r="A781" s="36"/>
      <c r="B781" s="37"/>
      <c r="C781" s="38"/>
      <c r="D781" s="193" t="s">
        <v>189</v>
      </c>
      <c r="E781" s="38"/>
      <c r="F781" s="194" t="s">
        <v>895</v>
      </c>
      <c r="G781" s="38"/>
      <c r="H781" s="38"/>
      <c r="I781" s="195"/>
      <c r="J781" s="38"/>
      <c r="K781" s="38"/>
      <c r="L781" s="41"/>
      <c r="M781" s="196"/>
      <c r="N781" s="197"/>
      <c r="O781" s="66"/>
      <c r="P781" s="66"/>
      <c r="Q781" s="66"/>
      <c r="R781" s="66"/>
      <c r="S781" s="66"/>
      <c r="T781" s="67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T781" s="19" t="s">
        <v>189</v>
      </c>
      <c r="AU781" s="19" t="s">
        <v>80</v>
      </c>
    </row>
    <row r="782" spans="1:65" s="13" customFormat="1" ht="11.25">
      <c r="B782" s="200"/>
      <c r="C782" s="201"/>
      <c r="D782" s="193" t="s">
        <v>193</v>
      </c>
      <c r="E782" s="202" t="s">
        <v>19</v>
      </c>
      <c r="F782" s="203" t="s">
        <v>284</v>
      </c>
      <c r="G782" s="201"/>
      <c r="H782" s="202" t="s">
        <v>19</v>
      </c>
      <c r="I782" s="204"/>
      <c r="J782" s="201"/>
      <c r="K782" s="201"/>
      <c r="L782" s="205"/>
      <c r="M782" s="206"/>
      <c r="N782" s="207"/>
      <c r="O782" s="207"/>
      <c r="P782" s="207"/>
      <c r="Q782" s="207"/>
      <c r="R782" s="207"/>
      <c r="S782" s="207"/>
      <c r="T782" s="208"/>
      <c r="AT782" s="209" t="s">
        <v>193</v>
      </c>
      <c r="AU782" s="209" t="s">
        <v>80</v>
      </c>
      <c r="AV782" s="13" t="s">
        <v>78</v>
      </c>
      <c r="AW782" s="13" t="s">
        <v>33</v>
      </c>
      <c r="AX782" s="13" t="s">
        <v>71</v>
      </c>
      <c r="AY782" s="209" t="s">
        <v>180</v>
      </c>
    </row>
    <row r="783" spans="1:65" s="13" customFormat="1" ht="11.25">
      <c r="B783" s="200"/>
      <c r="C783" s="201"/>
      <c r="D783" s="193" t="s">
        <v>193</v>
      </c>
      <c r="E783" s="202" t="s">
        <v>19</v>
      </c>
      <c r="F783" s="203" t="s">
        <v>867</v>
      </c>
      <c r="G783" s="201"/>
      <c r="H783" s="202" t="s">
        <v>19</v>
      </c>
      <c r="I783" s="204"/>
      <c r="J783" s="201"/>
      <c r="K783" s="201"/>
      <c r="L783" s="205"/>
      <c r="M783" s="206"/>
      <c r="N783" s="207"/>
      <c r="O783" s="207"/>
      <c r="P783" s="207"/>
      <c r="Q783" s="207"/>
      <c r="R783" s="207"/>
      <c r="S783" s="207"/>
      <c r="T783" s="208"/>
      <c r="AT783" s="209" t="s">
        <v>193</v>
      </c>
      <c r="AU783" s="209" t="s">
        <v>80</v>
      </c>
      <c r="AV783" s="13" t="s">
        <v>78</v>
      </c>
      <c r="AW783" s="13" t="s">
        <v>33</v>
      </c>
      <c r="AX783" s="13" t="s">
        <v>71</v>
      </c>
      <c r="AY783" s="209" t="s">
        <v>180</v>
      </c>
    </row>
    <row r="784" spans="1:65" s="14" customFormat="1" ht="11.25">
      <c r="B784" s="210"/>
      <c r="C784" s="211"/>
      <c r="D784" s="193" t="s">
        <v>193</v>
      </c>
      <c r="E784" s="212" t="s">
        <v>19</v>
      </c>
      <c r="F784" s="213" t="s">
        <v>879</v>
      </c>
      <c r="G784" s="211"/>
      <c r="H784" s="214">
        <v>2</v>
      </c>
      <c r="I784" s="215"/>
      <c r="J784" s="211"/>
      <c r="K784" s="211"/>
      <c r="L784" s="216"/>
      <c r="M784" s="217"/>
      <c r="N784" s="218"/>
      <c r="O784" s="218"/>
      <c r="P784" s="218"/>
      <c r="Q784" s="218"/>
      <c r="R784" s="218"/>
      <c r="S784" s="218"/>
      <c r="T784" s="219"/>
      <c r="AT784" s="220" t="s">
        <v>193</v>
      </c>
      <c r="AU784" s="220" t="s">
        <v>80</v>
      </c>
      <c r="AV784" s="14" t="s">
        <v>80</v>
      </c>
      <c r="AW784" s="14" t="s">
        <v>33</v>
      </c>
      <c r="AX784" s="14" t="s">
        <v>71</v>
      </c>
      <c r="AY784" s="220" t="s">
        <v>180</v>
      </c>
    </row>
    <row r="785" spans="1:65" s="15" customFormat="1" ht="11.25">
      <c r="B785" s="221"/>
      <c r="C785" s="222"/>
      <c r="D785" s="193" t="s">
        <v>193</v>
      </c>
      <c r="E785" s="223" t="s">
        <v>19</v>
      </c>
      <c r="F785" s="224" t="s">
        <v>238</v>
      </c>
      <c r="G785" s="222"/>
      <c r="H785" s="225">
        <v>2</v>
      </c>
      <c r="I785" s="226"/>
      <c r="J785" s="222"/>
      <c r="K785" s="222"/>
      <c r="L785" s="227"/>
      <c r="M785" s="228"/>
      <c r="N785" s="229"/>
      <c r="O785" s="229"/>
      <c r="P785" s="229"/>
      <c r="Q785" s="229"/>
      <c r="R785" s="229"/>
      <c r="S785" s="229"/>
      <c r="T785" s="230"/>
      <c r="AT785" s="231" t="s">
        <v>193</v>
      </c>
      <c r="AU785" s="231" t="s">
        <v>80</v>
      </c>
      <c r="AV785" s="15" t="s">
        <v>187</v>
      </c>
      <c r="AW785" s="15" t="s">
        <v>33</v>
      </c>
      <c r="AX785" s="15" t="s">
        <v>78</v>
      </c>
      <c r="AY785" s="231" t="s">
        <v>180</v>
      </c>
    </row>
    <row r="786" spans="1:65" s="2" customFormat="1" ht="24.2" customHeight="1">
      <c r="A786" s="36"/>
      <c r="B786" s="37"/>
      <c r="C786" s="180" t="s">
        <v>896</v>
      </c>
      <c r="D786" s="180" t="s">
        <v>182</v>
      </c>
      <c r="E786" s="181" t="s">
        <v>897</v>
      </c>
      <c r="F786" s="182" t="s">
        <v>898</v>
      </c>
      <c r="G786" s="183" t="s">
        <v>832</v>
      </c>
      <c r="H786" s="184">
        <v>2</v>
      </c>
      <c r="I786" s="185"/>
      <c r="J786" s="186">
        <f>ROUND(I786*H786,2)</f>
        <v>0</v>
      </c>
      <c r="K786" s="182" t="s">
        <v>186</v>
      </c>
      <c r="L786" s="41"/>
      <c r="M786" s="187" t="s">
        <v>19</v>
      </c>
      <c r="N786" s="188" t="s">
        <v>42</v>
      </c>
      <c r="O786" s="66"/>
      <c r="P786" s="189">
        <f>O786*H786</f>
        <v>0</v>
      </c>
      <c r="Q786" s="189">
        <v>8.4999999999999995E-4</v>
      </c>
      <c r="R786" s="189">
        <f>Q786*H786</f>
        <v>1.6999999999999999E-3</v>
      </c>
      <c r="S786" s="189">
        <v>0</v>
      </c>
      <c r="T786" s="190">
        <f>S786*H786</f>
        <v>0</v>
      </c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R786" s="191" t="s">
        <v>312</v>
      </c>
      <c r="AT786" s="191" t="s">
        <v>182</v>
      </c>
      <c r="AU786" s="191" t="s">
        <v>80</v>
      </c>
      <c r="AY786" s="19" t="s">
        <v>180</v>
      </c>
      <c r="BE786" s="192">
        <f>IF(N786="základní",J786,0)</f>
        <v>0</v>
      </c>
      <c r="BF786" s="192">
        <f>IF(N786="snížená",J786,0)</f>
        <v>0</v>
      </c>
      <c r="BG786" s="192">
        <f>IF(N786="zákl. přenesená",J786,0)</f>
        <v>0</v>
      </c>
      <c r="BH786" s="192">
        <f>IF(N786="sníž. přenesená",J786,0)</f>
        <v>0</v>
      </c>
      <c r="BI786" s="192">
        <f>IF(N786="nulová",J786,0)</f>
        <v>0</v>
      </c>
      <c r="BJ786" s="19" t="s">
        <v>78</v>
      </c>
      <c r="BK786" s="192">
        <f>ROUND(I786*H786,2)</f>
        <v>0</v>
      </c>
      <c r="BL786" s="19" t="s">
        <v>312</v>
      </c>
      <c r="BM786" s="191" t="s">
        <v>899</v>
      </c>
    </row>
    <row r="787" spans="1:65" s="2" customFormat="1" ht="11.25">
      <c r="A787" s="36"/>
      <c r="B787" s="37"/>
      <c r="C787" s="38"/>
      <c r="D787" s="193" t="s">
        <v>189</v>
      </c>
      <c r="E787" s="38"/>
      <c r="F787" s="194" t="s">
        <v>898</v>
      </c>
      <c r="G787" s="38"/>
      <c r="H787" s="38"/>
      <c r="I787" s="195"/>
      <c r="J787" s="38"/>
      <c r="K787" s="38"/>
      <c r="L787" s="41"/>
      <c r="M787" s="196"/>
      <c r="N787" s="197"/>
      <c r="O787" s="66"/>
      <c r="P787" s="66"/>
      <c r="Q787" s="66"/>
      <c r="R787" s="66"/>
      <c r="S787" s="66"/>
      <c r="T787" s="67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T787" s="19" t="s">
        <v>189</v>
      </c>
      <c r="AU787" s="19" t="s">
        <v>80</v>
      </c>
    </row>
    <row r="788" spans="1:65" s="2" customFormat="1" ht="11.25">
      <c r="A788" s="36"/>
      <c r="B788" s="37"/>
      <c r="C788" s="38"/>
      <c r="D788" s="198" t="s">
        <v>191</v>
      </c>
      <c r="E788" s="38"/>
      <c r="F788" s="199" t="s">
        <v>900</v>
      </c>
      <c r="G788" s="38"/>
      <c r="H788" s="38"/>
      <c r="I788" s="195"/>
      <c r="J788" s="38"/>
      <c r="K788" s="38"/>
      <c r="L788" s="41"/>
      <c r="M788" s="196"/>
      <c r="N788" s="197"/>
      <c r="O788" s="66"/>
      <c r="P788" s="66"/>
      <c r="Q788" s="66"/>
      <c r="R788" s="66"/>
      <c r="S788" s="66"/>
      <c r="T788" s="67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T788" s="19" t="s">
        <v>191</v>
      </c>
      <c r="AU788" s="19" t="s">
        <v>80</v>
      </c>
    </row>
    <row r="789" spans="1:65" s="13" customFormat="1" ht="11.25">
      <c r="B789" s="200"/>
      <c r="C789" s="201"/>
      <c r="D789" s="193" t="s">
        <v>193</v>
      </c>
      <c r="E789" s="202" t="s">
        <v>19</v>
      </c>
      <c r="F789" s="203" t="s">
        <v>284</v>
      </c>
      <c r="G789" s="201"/>
      <c r="H789" s="202" t="s">
        <v>19</v>
      </c>
      <c r="I789" s="204"/>
      <c r="J789" s="201"/>
      <c r="K789" s="201"/>
      <c r="L789" s="205"/>
      <c r="M789" s="206"/>
      <c r="N789" s="207"/>
      <c r="O789" s="207"/>
      <c r="P789" s="207"/>
      <c r="Q789" s="207"/>
      <c r="R789" s="207"/>
      <c r="S789" s="207"/>
      <c r="T789" s="208"/>
      <c r="AT789" s="209" t="s">
        <v>193</v>
      </c>
      <c r="AU789" s="209" t="s">
        <v>80</v>
      </c>
      <c r="AV789" s="13" t="s">
        <v>78</v>
      </c>
      <c r="AW789" s="13" t="s">
        <v>33</v>
      </c>
      <c r="AX789" s="13" t="s">
        <v>71</v>
      </c>
      <c r="AY789" s="209" t="s">
        <v>180</v>
      </c>
    </row>
    <row r="790" spans="1:65" s="13" customFormat="1" ht="11.25">
      <c r="B790" s="200"/>
      <c r="C790" s="201"/>
      <c r="D790" s="193" t="s">
        <v>193</v>
      </c>
      <c r="E790" s="202" t="s">
        <v>19</v>
      </c>
      <c r="F790" s="203" t="s">
        <v>867</v>
      </c>
      <c r="G790" s="201"/>
      <c r="H790" s="202" t="s">
        <v>19</v>
      </c>
      <c r="I790" s="204"/>
      <c r="J790" s="201"/>
      <c r="K790" s="201"/>
      <c r="L790" s="205"/>
      <c r="M790" s="206"/>
      <c r="N790" s="207"/>
      <c r="O790" s="207"/>
      <c r="P790" s="207"/>
      <c r="Q790" s="207"/>
      <c r="R790" s="207"/>
      <c r="S790" s="207"/>
      <c r="T790" s="208"/>
      <c r="AT790" s="209" t="s">
        <v>193</v>
      </c>
      <c r="AU790" s="209" t="s">
        <v>80</v>
      </c>
      <c r="AV790" s="13" t="s">
        <v>78</v>
      </c>
      <c r="AW790" s="13" t="s">
        <v>33</v>
      </c>
      <c r="AX790" s="13" t="s">
        <v>71</v>
      </c>
      <c r="AY790" s="209" t="s">
        <v>180</v>
      </c>
    </row>
    <row r="791" spans="1:65" s="14" customFormat="1" ht="11.25">
      <c r="B791" s="210"/>
      <c r="C791" s="211"/>
      <c r="D791" s="193" t="s">
        <v>193</v>
      </c>
      <c r="E791" s="212" t="s">
        <v>19</v>
      </c>
      <c r="F791" s="213" t="s">
        <v>879</v>
      </c>
      <c r="G791" s="211"/>
      <c r="H791" s="214">
        <v>2</v>
      </c>
      <c r="I791" s="215"/>
      <c r="J791" s="211"/>
      <c r="K791" s="211"/>
      <c r="L791" s="216"/>
      <c r="M791" s="217"/>
      <c r="N791" s="218"/>
      <c r="O791" s="218"/>
      <c r="P791" s="218"/>
      <c r="Q791" s="218"/>
      <c r="R791" s="218"/>
      <c r="S791" s="218"/>
      <c r="T791" s="219"/>
      <c r="AT791" s="220" t="s">
        <v>193</v>
      </c>
      <c r="AU791" s="220" t="s">
        <v>80</v>
      </c>
      <c r="AV791" s="14" t="s">
        <v>80</v>
      </c>
      <c r="AW791" s="14" t="s">
        <v>33</v>
      </c>
      <c r="AX791" s="14" t="s">
        <v>71</v>
      </c>
      <c r="AY791" s="220" t="s">
        <v>180</v>
      </c>
    </row>
    <row r="792" spans="1:65" s="15" customFormat="1" ht="11.25">
      <c r="B792" s="221"/>
      <c r="C792" s="222"/>
      <c r="D792" s="193" t="s">
        <v>193</v>
      </c>
      <c r="E792" s="223" t="s">
        <v>19</v>
      </c>
      <c r="F792" s="224" t="s">
        <v>238</v>
      </c>
      <c r="G792" s="222"/>
      <c r="H792" s="225">
        <v>2</v>
      </c>
      <c r="I792" s="226"/>
      <c r="J792" s="222"/>
      <c r="K792" s="222"/>
      <c r="L792" s="227"/>
      <c r="M792" s="228"/>
      <c r="N792" s="229"/>
      <c r="O792" s="229"/>
      <c r="P792" s="229"/>
      <c r="Q792" s="229"/>
      <c r="R792" s="229"/>
      <c r="S792" s="229"/>
      <c r="T792" s="230"/>
      <c r="AT792" s="231" t="s">
        <v>193</v>
      </c>
      <c r="AU792" s="231" t="s">
        <v>80</v>
      </c>
      <c r="AV792" s="15" t="s">
        <v>187</v>
      </c>
      <c r="AW792" s="15" t="s">
        <v>33</v>
      </c>
      <c r="AX792" s="15" t="s">
        <v>78</v>
      </c>
      <c r="AY792" s="231" t="s">
        <v>180</v>
      </c>
    </row>
    <row r="793" spans="1:65" s="2" customFormat="1" ht="33" customHeight="1">
      <c r="A793" s="36"/>
      <c r="B793" s="37"/>
      <c r="C793" s="180" t="s">
        <v>901</v>
      </c>
      <c r="D793" s="180" t="s">
        <v>182</v>
      </c>
      <c r="E793" s="181" t="s">
        <v>902</v>
      </c>
      <c r="F793" s="182" t="s">
        <v>903</v>
      </c>
      <c r="G793" s="183" t="s">
        <v>832</v>
      </c>
      <c r="H793" s="184">
        <v>1</v>
      </c>
      <c r="I793" s="185"/>
      <c r="J793" s="186">
        <f>ROUND(I793*H793,2)</f>
        <v>0</v>
      </c>
      <c r="K793" s="182" t="s">
        <v>304</v>
      </c>
      <c r="L793" s="41"/>
      <c r="M793" s="187" t="s">
        <v>19</v>
      </c>
      <c r="N793" s="188" t="s">
        <v>42</v>
      </c>
      <c r="O793" s="66"/>
      <c r="P793" s="189">
        <f>O793*H793</f>
        <v>0</v>
      </c>
      <c r="Q793" s="189">
        <v>8.4999999999999995E-4</v>
      </c>
      <c r="R793" s="189">
        <f>Q793*H793</f>
        <v>8.4999999999999995E-4</v>
      </c>
      <c r="S793" s="189">
        <v>0</v>
      </c>
      <c r="T793" s="190">
        <f>S793*H793</f>
        <v>0</v>
      </c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R793" s="191" t="s">
        <v>312</v>
      </c>
      <c r="AT793" s="191" t="s">
        <v>182</v>
      </c>
      <c r="AU793" s="191" t="s">
        <v>80</v>
      </c>
      <c r="AY793" s="19" t="s">
        <v>180</v>
      </c>
      <c r="BE793" s="192">
        <f>IF(N793="základní",J793,0)</f>
        <v>0</v>
      </c>
      <c r="BF793" s="192">
        <f>IF(N793="snížená",J793,0)</f>
        <v>0</v>
      </c>
      <c r="BG793" s="192">
        <f>IF(N793="zákl. přenesená",J793,0)</f>
        <v>0</v>
      </c>
      <c r="BH793" s="192">
        <f>IF(N793="sníž. přenesená",J793,0)</f>
        <v>0</v>
      </c>
      <c r="BI793" s="192">
        <f>IF(N793="nulová",J793,0)</f>
        <v>0</v>
      </c>
      <c r="BJ793" s="19" t="s">
        <v>78</v>
      </c>
      <c r="BK793" s="192">
        <f>ROUND(I793*H793,2)</f>
        <v>0</v>
      </c>
      <c r="BL793" s="19" t="s">
        <v>312</v>
      </c>
      <c r="BM793" s="191" t="s">
        <v>904</v>
      </c>
    </row>
    <row r="794" spans="1:65" s="2" customFormat="1" ht="19.5">
      <c r="A794" s="36"/>
      <c r="B794" s="37"/>
      <c r="C794" s="38"/>
      <c r="D794" s="193" t="s">
        <v>189</v>
      </c>
      <c r="E794" s="38"/>
      <c r="F794" s="194" t="s">
        <v>905</v>
      </c>
      <c r="G794" s="38"/>
      <c r="H794" s="38"/>
      <c r="I794" s="195"/>
      <c r="J794" s="38"/>
      <c r="K794" s="38"/>
      <c r="L794" s="41"/>
      <c r="M794" s="196"/>
      <c r="N794" s="197"/>
      <c r="O794" s="66"/>
      <c r="P794" s="66"/>
      <c r="Q794" s="66"/>
      <c r="R794" s="66"/>
      <c r="S794" s="66"/>
      <c r="T794" s="67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T794" s="19" t="s">
        <v>189</v>
      </c>
      <c r="AU794" s="19" t="s">
        <v>80</v>
      </c>
    </row>
    <row r="795" spans="1:65" s="13" customFormat="1" ht="11.25">
      <c r="B795" s="200"/>
      <c r="C795" s="201"/>
      <c r="D795" s="193" t="s">
        <v>193</v>
      </c>
      <c r="E795" s="202" t="s">
        <v>19</v>
      </c>
      <c r="F795" s="203" t="s">
        <v>284</v>
      </c>
      <c r="G795" s="201"/>
      <c r="H795" s="202" t="s">
        <v>19</v>
      </c>
      <c r="I795" s="204"/>
      <c r="J795" s="201"/>
      <c r="K795" s="201"/>
      <c r="L795" s="205"/>
      <c r="M795" s="206"/>
      <c r="N795" s="207"/>
      <c r="O795" s="207"/>
      <c r="P795" s="207"/>
      <c r="Q795" s="207"/>
      <c r="R795" s="207"/>
      <c r="S795" s="207"/>
      <c r="T795" s="208"/>
      <c r="AT795" s="209" t="s">
        <v>193</v>
      </c>
      <c r="AU795" s="209" t="s">
        <v>80</v>
      </c>
      <c r="AV795" s="13" t="s">
        <v>78</v>
      </c>
      <c r="AW795" s="13" t="s">
        <v>33</v>
      </c>
      <c r="AX795" s="13" t="s">
        <v>71</v>
      </c>
      <c r="AY795" s="209" t="s">
        <v>180</v>
      </c>
    </row>
    <row r="796" spans="1:65" s="13" customFormat="1" ht="11.25">
      <c r="B796" s="200"/>
      <c r="C796" s="201"/>
      <c r="D796" s="193" t="s">
        <v>193</v>
      </c>
      <c r="E796" s="202" t="s">
        <v>19</v>
      </c>
      <c r="F796" s="203" t="s">
        <v>867</v>
      </c>
      <c r="G796" s="201"/>
      <c r="H796" s="202" t="s">
        <v>19</v>
      </c>
      <c r="I796" s="204"/>
      <c r="J796" s="201"/>
      <c r="K796" s="201"/>
      <c r="L796" s="205"/>
      <c r="M796" s="206"/>
      <c r="N796" s="207"/>
      <c r="O796" s="207"/>
      <c r="P796" s="207"/>
      <c r="Q796" s="207"/>
      <c r="R796" s="207"/>
      <c r="S796" s="207"/>
      <c r="T796" s="208"/>
      <c r="AT796" s="209" t="s">
        <v>193</v>
      </c>
      <c r="AU796" s="209" t="s">
        <v>80</v>
      </c>
      <c r="AV796" s="13" t="s">
        <v>78</v>
      </c>
      <c r="AW796" s="13" t="s">
        <v>33</v>
      </c>
      <c r="AX796" s="13" t="s">
        <v>71</v>
      </c>
      <c r="AY796" s="209" t="s">
        <v>180</v>
      </c>
    </row>
    <row r="797" spans="1:65" s="14" customFormat="1" ht="11.25">
      <c r="B797" s="210"/>
      <c r="C797" s="211"/>
      <c r="D797" s="193" t="s">
        <v>193</v>
      </c>
      <c r="E797" s="212" t="s">
        <v>19</v>
      </c>
      <c r="F797" s="213" t="s">
        <v>906</v>
      </c>
      <c r="G797" s="211"/>
      <c r="H797" s="214">
        <v>1</v>
      </c>
      <c r="I797" s="215"/>
      <c r="J797" s="211"/>
      <c r="K797" s="211"/>
      <c r="L797" s="216"/>
      <c r="M797" s="217"/>
      <c r="N797" s="218"/>
      <c r="O797" s="218"/>
      <c r="P797" s="218"/>
      <c r="Q797" s="218"/>
      <c r="R797" s="218"/>
      <c r="S797" s="218"/>
      <c r="T797" s="219"/>
      <c r="AT797" s="220" t="s">
        <v>193</v>
      </c>
      <c r="AU797" s="220" t="s">
        <v>80</v>
      </c>
      <c r="AV797" s="14" t="s">
        <v>80</v>
      </c>
      <c r="AW797" s="14" t="s">
        <v>33</v>
      </c>
      <c r="AX797" s="14" t="s">
        <v>71</v>
      </c>
      <c r="AY797" s="220" t="s">
        <v>180</v>
      </c>
    </row>
    <row r="798" spans="1:65" s="15" customFormat="1" ht="11.25">
      <c r="B798" s="221"/>
      <c r="C798" s="222"/>
      <c r="D798" s="193" t="s">
        <v>193</v>
      </c>
      <c r="E798" s="223" t="s">
        <v>19</v>
      </c>
      <c r="F798" s="224" t="s">
        <v>238</v>
      </c>
      <c r="G798" s="222"/>
      <c r="H798" s="225">
        <v>1</v>
      </c>
      <c r="I798" s="226"/>
      <c r="J798" s="222"/>
      <c r="K798" s="222"/>
      <c r="L798" s="227"/>
      <c r="M798" s="228"/>
      <c r="N798" s="229"/>
      <c r="O798" s="229"/>
      <c r="P798" s="229"/>
      <c r="Q798" s="229"/>
      <c r="R798" s="229"/>
      <c r="S798" s="229"/>
      <c r="T798" s="230"/>
      <c r="AT798" s="231" t="s">
        <v>193</v>
      </c>
      <c r="AU798" s="231" t="s">
        <v>80</v>
      </c>
      <c r="AV798" s="15" t="s">
        <v>187</v>
      </c>
      <c r="AW798" s="15" t="s">
        <v>33</v>
      </c>
      <c r="AX798" s="15" t="s">
        <v>78</v>
      </c>
      <c r="AY798" s="231" t="s">
        <v>180</v>
      </c>
    </row>
    <row r="799" spans="1:65" s="2" customFormat="1" ht="24.2" customHeight="1">
      <c r="A799" s="36"/>
      <c r="B799" s="37"/>
      <c r="C799" s="180" t="s">
        <v>907</v>
      </c>
      <c r="D799" s="180" t="s">
        <v>182</v>
      </c>
      <c r="E799" s="181" t="s">
        <v>908</v>
      </c>
      <c r="F799" s="182" t="s">
        <v>909</v>
      </c>
      <c r="G799" s="183" t="s">
        <v>832</v>
      </c>
      <c r="H799" s="184">
        <v>2</v>
      </c>
      <c r="I799" s="185"/>
      <c r="J799" s="186">
        <f>ROUND(I799*H799,2)</f>
        <v>0</v>
      </c>
      <c r="K799" s="182" t="s">
        <v>304</v>
      </c>
      <c r="L799" s="41"/>
      <c r="M799" s="187" t="s">
        <v>19</v>
      </c>
      <c r="N799" s="188" t="s">
        <v>42</v>
      </c>
      <c r="O799" s="66"/>
      <c r="P799" s="189">
        <f>O799*H799</f>
        <v>0</v>
      </c>
      <c r="Q799" s="189">
        <v>8.4999999999999995E-4</v>
      </c>
      <c r="R799" s="189">
        <f>Q799*H799</f>
        <v>1.6999999999999999E-3</v>
      </c>
      <c r="S799" s="189">
        <v>0</v>
      </c>
      <c r="T799" s="190">
        <f>S799*H799</f>
        <v>0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191" t="s">
        <v>312</v>
      </c>
      <c r="AT799" s="191" t="s">
        <v>182</v>
      </c>
      <c r="AU799" s="191" t="s">
        <v>80</v>
      </c>
      <c r="AY799" s="19" t="s">
        <v>180</v>
      </c>
      <c r="BE799" s="192">
        <f>IF(N799="základní",J799,0)</f>
        <v>0</v>
      </c>
      <c r="BF799" s="192">
        <f>IF(N799="snížená",J799,0)</f>
        <v>0</v>
      </c>
      <c r="BG799" s="192">
        <f>IF(N799="zákl. přenesená",J799,0)</f>
        <v>0</v>
      </c>
      <c r="BH799" s="192">
        <f>IF(N799="sníž. přenesená",J799,0)</f>
        <v>0</v>
      </c>
      <c r="BI799" s="192">
        <f>IF(N799="nulová",J799,0)</f>
        <v>0</v>
      </c>
      <c r="BJ799" s="19" t="s">
        <v>78</v>
      </c>
      <c r="BK799" s="192">
        <f>ROUND(I799*H799,2)</f>
        <v>0</v>
      </c>
      <c r="BL799" s="19" t="s">
        <v>312</v>
      </c>
      <c r="BM799" s="191" t="s">
        <v>910</v>
      </c>
    </row>
    <row r="800" spans="1:65" s="2" customFormat="1" ht="19.5">
      <c r="A800" s="36"/>
      <c r="B800" s="37"/>
      <c r="C800" s="38"/>
      <c r="D800" s="193" t="s">
        <v>189</v>
      </c>
      <c r="E800" s="38"/>
      <c r="F800" s="194" t="s">
        <v>909</v>
      </c>
      <c r="G800" s="38"/>
      <c r="H800" s="38"/>
      <c r="I800" s="195"/>
      <c r="J800" s="38"/>
      <c r="K800" s="38"/>
      <c r="L800" s="41"/>
      <c r="M800" s="196"/>
      <c r="N800" s="197"/>
      <c r="O800" s="66"/>
      <c r="P800" s="66"/>
      <c r="Q800" s="66"/>
      <c r="R800" s="66"/>
      <c r="S800" s="66"/>
      <c r="T800" s="67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T800" s="19" t="s">
        <v>189</v>
      </c>
      <c r="AU800" s="19" t="s">
        <v>80</v>
      </c>
    </row>
    <row r="801" spans="1:65" s="13" customFormat="1" ht="11.25">
      <c r="B801" s="200"/>
      <c r="C801" s="201"/>
      <c r="D801" s="193" t="s">
        <v>193</v>
      </c>
      <c r="E801" s="202" t="s">
        <v>19</v>
      </c>
      <c r="F801" s="203" t="s">
        <v>284</v>
      </c>
      <c r="G801" s="201"/>
      <c r="H801" s="202" t="s">
        <v>19</v>
      </c>
      <c r="I801" s="204"/>
      <c r="J801" s="201"/>
      <c r="K801" s="201"/>
      <c r="L801" s="205"/>
      <c r="M801" s="206"/>
      <c r="N801" s="207"/>
      <c r="O801" s="207"/>
      <c r="P801" s="207"/>
      <c r="Q801" s="207"/>
      <c r="R801" s="207"/>
      <c r="S801" s="207"/>
      <c r="T801" s="208"/>
      <c r="AT801" s="209" t="s">
        <v>193</v>
      </c>
      <c r="AU801" s="209" t="s">
        <v>80</v>
      </c>
      <c r="AV801" s="13" t="s">
        <v>78</v>
      </c>
      <c r="AW801" s="13" t="s">
        <v>33</v>
      </c>
      <c r="AX801" s="13" t="s">
        <v>71</v>
      </c>
      <c r="AY801" s="209" t="s">
        <v>180</v>
      </c>
    </row>
    <row r="802" spans="1:65" s="13" customFormat="1" ht="11.25">
      <c r="B802" s="200"/>
      <c r="C802" s="201"/>
      <c r="D802" s="193" t="s">
        <v>193</v>
      </c>
      <c r="E802" s="202" t="s">
        <v>19</v>
      </c>
      <c r="F802" s="203" t="s">
        <v>867</v>
      </c>
      <c r="G802" s="201"/>
      <c r="H802" s="202" t="s">
        <v>19</v>
      </c>
      <c r="I802" s="204"/>
      <c r="J802" s="201"/>
      <c r="K802" s="201"/>
      <c r="L802" s="205"/>
      <c r="M802" s="206"/>
      <c r="N802" s="207"/>
      <c r="O802" s="207"/>
      <c r="P802" s="207"/>
      <c r="Q802" s="207"/>
      <c r="R802" s="207"/>
      <c r="S802" s="207"/>
      <c r="T802" s="208"/>
      <c r="AT802" s="209" t="s">
        <v>193</v>
      </c>
      <c r="AU802" s="209" t="s">
        <v>80</v>
      </c>
      <c r="AV802" s="13" t="s">
        <v>78</v>
      </c>
      <c r="AW802" s="13" t="s">
        <v>33</v>
      </c>
      <c r="AX802" s="13" t="s">
        <v>71</v>
      </c>
      <c r="AY802" s="209" t="s">
        <v>180</v>
      </c>
    </row>
    <row r="803" spans="1:65" s="14" customFormat="1" ht="11.25">
      <c r="B803" s="210"/>
      <c r="C803" s="211"/>
      <c r="D803" s="193" t="s">
        <v>193</v>
      </c>
      <c r="E803" s="212" t="s">
        <v>19</v>
      </c>
      <c r="F803" s="213" t="s">
        <v>879</v>
      </c>
      <c r="G803" s="211"/>
      <c r="H803" s="214">
        <v>2</v>
      </c>
      <c r="I803" s="215"/>
      <c r="J803" s="211"/>
      <c r="K803" s="211"/>
      <c r="L803" s="216"/>
      <c r="M803" s="217"/>
      <c r="N803" s="218"/>
      <c r="O803" s="218"/>
      <c r="P803" s="218"/>
      <c r="Q803" s="218"/>
      <c r="R803" s="218"/>
      <c r="S803" s="218"/>
      <c r="T803" s="219"/>
      <c r="AT803" s="220" t="s">
        <v>193</v>
      </c>
      <c r="AU803" s="220" t="s">
        <v>80</v>
      </c>
      <c r="AV803" s="14" t="s">
        <v>80</v>
      </c>
      <c r="AW803" s="14" t="s">
        <v>33</v>
      </c>
      <c r="AX803" s="14" t="s">
        <v>71</v>
      </c>
      <c r="AY803" s="220" t="s">
        <v>180</v>
      </c>
    </row>
    <row r="804" spans="1:65" s="15" customFormat="1" ht="11.25">
      <c r="B804" s="221"/>
      <c r="C804" s="222"/>
      <c r="D804" s="193" t="s">
        <v>193</v>
      </c>
      <c r="E804" s="223" t="s">
        <v>19</v>
      </c>
      <c r="F804" s="224" t="s">
        <v>238</v>
      </c>
      <c r="G804" s="222"/>
      <c r="H804" s="225">
        <v>2</v>
      </c>
      <c r="I804" s="226"/>
      <c r="J804" s="222"/>
      <c r="K804" s="222"/>
      <c r="L804" s="227"/>
      <c r="M804" s="228"/>
      <c r="N804" s="229"/>
      <c r="O804" s="229"/>
      <c r="P804" s="229"/>
      <c r="Q804" s="229"/>
      <c r="R804" s="229"/>
      <c r="S804" s="229"/>
      <c r="T804" s="230"/>
      <c r="AT804" s="231" t="s">
        <v>193</v>
      </c>
      <c r="AU804" s="231" t="s">
        <v>80</v>
      </c>
      <c r="AV804" s="15" t="s">
        <v>187</v>
      </c>
      <c r="AW804" s="15" t="s">
        <v>33</v>
      </c>
      <c r="AX804" s="15" t="s">
        <v>78</v>
      </c>
      <c r="AY804" s="231" t="s">
        <v>180</v>
      </c>
    </row>
    <row r="805" spans="1:65" s="2" customFormat="1" ht="24.2" customHeight="1">
      <c r="A805" s="36"/>
      <c r="B805" s="37"/>
      <c r="C805" s="180" t="s">
        <v>911</v>
      </c>
      <c r="D805" s="180" t="s">
        <v>182</v>
      </c>
      <c r="E805" s="181" t="s">
        <v>912</v>
      </c>
      <c r="F805" s="182" t="s">
        <v>913</v>
      </c>
      <c r="G805" s="183" t="s">
        <v>832</v>
      </c>
      <c r="H805" s="184">
        <v>4</v>
      </c>
      <c r="I805" s="185"/>
      <c r="J805" s="186">
        <f>ROUND(I805*H805,2)</f>
        <v>0</v>
      </c>
      <c r="K805" s="182" t="s">
        <v>304</v>
      </c>
      <c r="L805" s="41"/>
      <c r="M805" s="187" t="s">
        <v>19</v>
      </c>
      <c r="N805" s="188" t="s">
        <v>42</v>
      </c>
      <c r="O805" s="66"/>
      <c r="P805" s="189">
        <f>O805*H805</f>
        <v>0</v>
      </c>
      <c r="Q805" s="189">
        <v>8.4999999999999995E-4</v>
      </c>
      <c r="R805" s="189">
        <f>Q805*H805</f>
        <v>3.3999999999999998E-3</v>
      </c>
      <c r="S805" s="189">
        <v>0</v>
      </c>
      <c r="T805" s="190">
        <f>S805*H805</f>
        <v>0</v>
      </c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R805" s="191" t="s">
        <v>312</v>
      </c>
      <c r="AT805" s="191" t="s">
        <v>182</v>
      </c>
      <c r="AU805" s="191" t="s">
        <v>80</v>
      </c>
      <c r="AY805" s="19" t="s">
        <v>180</v>
      </c>
      <c r="BE805" s="192">
        <f>IF(N805="základní",J805,0)</f>
        <v>0</v>
      </c>
      <c r="BF805" s="192">
        <f>IF(N805="snížená",J805,0)</f>
        <v>0</v>
      </c>
      <c r="BG805" s="192">
        <f>IF(N805="zákl. přenesená",J805,0)</f>
        <v>0</v>
      </c>
      <c r="BH805" s="192">
        <f>IF(N805="sníž. přenesená",J805,0)</f>
        <v>0</v>
      </c>
      <c r="BI805" s="192">
        <f>IF(N805="nulová",J805,0)</f>
        <v>0</v>
      </c>
      <c r="BJ805" s="19" t="s">
        <v>78</v>
      </c>
      <c r="BK805" s="192">
        <f>ROUND(I805*H805,2)</f>
        <v>0</v>
      </c>
      <c r="BL805" s="19" t="s">
        <v>312</v>
      </c>
      <c r="BM805" s="191" t="s">
        <v>914</v>
      </c>
    </row>
    <row r="806" spans="1:65" s="2" customFormat="1" ht="19.5">
      <c r="A806" s="36"/>
      <c r="B806" s="37"/>
      <c r="C806" s="38"/>
      <c r="D806" s="193" t="s">
        <v>189</v>
      </c>
      <c r="E806" s="38"/>
      <c r="F806" s="194" t="s">
        <v>913</v>
      </c>
      <c r="G806" s="38"/>
      <c r="H806" s="38"/>
      <c r="I806" s="195"/>
      <c r="J806" s="38"/>
      <c r="K806" s="38"/>
      <c r="L806" s="41"/>
      <c r="M806" s="196"/>
      <c r="N806" s="197"/>
      <c r="O806" s="66"/>
      <c r="P806" s="66"/>
      <c r="Q806" s="66"/>
      <c r="R806" s="66"/>
      <c r="S806" s="66"/>
      <c r="T806" s="67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T806" s="19" t="s">
        <v>189</v>
      </c>
      <c r="AU806" s="19" t="s">
        <v>80</v>
      </c>
    </row>
    <row r="807" spans="1:65" s="13" customFormat="1" ht="11.25">
      <c r="B807" s="200"/>
      <c r="C807" s="201"/>
      <c r="D807" s="193" t="s">
        <v>193</v>
      </c>
      <c r="E807" s="202" t="s">
        <v>19</v>
      </c>
      <c r="F807" s="203" t="s">
        <v>284</v>
      </c>
      <c r="G807" s="201"/>
      <c r="H807" s="202" t="s">
        <v>19</v>
      </c>
      <c r="I807" s="204"/>
      <c r="J807" s="201"/>
      <c r="K807" s="201"/>
      <c r="L807" s="205"/>
      <c r="M807" s="206"/>
      <c r="N807" s="207"/>
      <c r="O807" s="207"/>
      <c r="P807" s="207"/>
      <c r="Q807" s="207"/>
      <c r="R807" s="207"/>
      <c r="S807" s="207"/>
      <c r="T807" s="208"/>
      <c r="AT807" s="209" t="s">
        <v>193</v>
      </c>
      <c r="AU807" s="209" t="s">
        <v>80</v>
      </c>
      <c r="AV807" s="13" t="s">
        <v>78</v>
      </c>
      <c r="AW807" s="13" t="s">
        <v>33</v>
      </c>
      <c r="AX807" s="13" t="s">
        <v>71</v>
      </c>
      <c r="AY807" s="209" t="s">
        <v>180</v>
      </c>
    </row>
    <row r="808" spans="1:65" s="13" customFormat="1" ht="11.25">
      <c r="B808" s="200"/>
      <c r="C808" s="201"/>
      <c r="D808" s="193" t="s">
        <v>193</v>
      </c>
      <c r="E808" s="202" t="s">
        <v>19</v>
      </c>
      <c r="F808" s="203" t="s">
        <v>867</v>
      </c>
      <c r="G808" s="201"/>
      <c r="H808" s="202" t="s">
        <v>19</v>
      </c>
      <c r="I808" s="204"/>
      <c r="J808" s="201"/>
      <c r="K808" s="201"/>
      <c r="L808" s="205"/>
      <c r="M808" s="206"/>
      <c r="N808" s="207"/>
      <c r="O808" s="207"/>
      <c r="P808" s="207"/>
      <c r="Q808" s="207"/>
      <c r="R808" s="207"/>
      <c r="S808" s="207"/>
      <c r="T808" s="208"/>
      <c r="AT808" s="209" t="s">
        <v>193</v>
      </c>
      <c r="AU808" s="209" t="s">
        <v>80</v>
      </c>
      <c r="AV808" s="13" t="s">
        <v>78</v>
      </c>
      <c r="AW808" s="13" t="s">
        <v>33</v>
      </c>
      <c r="AX808" s="13" t="s">
        <v>71</v>
      </c>
      <c r="AY808" s="209" t="s">
        <v>180</v>
      </c>
    </row>
    <row r="809" spans="1:65" s="14" customFormat="1" ht="11.25">
      <c r="B809" s="210"/>
      <c r="C809" s="211"/>
      <c r="D809" s="193" t="s">
        <v>193</v>
      </c>
      <c r="E809" s="212" t="s">
        <v>19</v>
      </c>
      <c r="F809" s="213" t="s">
        <v>915</v>
      </c>
      <c r="G809" s="211"/>
      <c r="H809" s="214">
        <v>4</v>
      </c>
      <c r="I809" s="215"/>
      <c r="J809" s="211"/>
      <c r="K809" s="211"/>
      <c r="L809" s="216"/>
      <c r="M809" s="217"/>
      <c r="N809" s="218"/>
      <c r="O809" s="218"/>
      <c r="P809" s="218"/>
      <c r="Q809" s="218"/>
      <c r="R809" s="218"/>
      <c r="S809" s="218"/>
      <c r="T809" s="219"/>
      <c r="AT809" s="220" t="s">
        <v>193</v>
      </c>
      <c r="AU809" s="220" t="s">
        <v>80</v>
      </c>
      <c r="AV809" s="14" t="s">
        <v>80</v>
      </c>
      <c r="AW809" s="14" t="s">
        <v>33</v>
      </c>
      <c r="AX809" s="14" t="s">
        <v>71</v>
      </c>
      <c r="AY809" s="220" t="s">
        <v>180</v>
      </c>
    </row>
    <row r="810" spans="1:65" s="15" customFormat="1" ht="11.25">
      <c r="B810" s="221"/>
      <c r="C810" s="222"/>
      <c r="D810" s="193" t="s">
        <v>193</v>
      </c>
      <c r="E810" s="223" t="s">
        <v>19</v>
      </c>
      <c r="F810" s="224" t="s">
        <v>238</v>
      </c>
      <c r="G810" s="222"/>
      <c r="H810" s="225">
        <v>4</v>
      </c>
      <c r="I810" s="226"/>
      <c r="J810" s="222"/>
      <c r="K810" s="222"/>
      <c r="L810" s="227"/>
      <c r="M810" s="228"/>
      <c r="N810" s="229"/>
      <c r="O810" s="229"/>
      <c r="P810" s="229"/>
      <c r="Q810" s="229"/>
      <c r="R810" s="229"/>
      <c r="S810" s="229"/>
      <c r="T810" s="230"/>
      <c r="AT810" s="231" t="s">
        <v>193</v>
      </c>
      <c r="AU810" s="231" t="s">
        <v>80</v>
      </c>
      <c r="AV810" s="15" t="s">
        <v>187</v>
      </c>
      <c r="AW810" s="15" t="s">
        <v>33</v>
      </c>
      <c r="AX810" s="15" t="s">
        <v>78</v>
      </c>
      <c r="AY810" s="231" t="s">
        <v>180</v>
      </c>
    </row>
    <row r="811" spans="1:65" s="2" customFormat="1" ht="24.2" customHeight="1">
      <c r="A811" s="36"/>
      <c r="B811" s="37"/>
      <c r="C811" s="180" t="s">
        <v>916</v>
      </c>
      <c r="D811" s="180" t="s">
        <v>182</v>
      </c>
      <c r="E811" s="181" t="s">
        <v>917</v>
      </c>
      <c r="F811" s="182" t="s">
        <v>918</v>
      </c>
      <c r="G811" s="183" t="s">
        <v>832</v>
      </c>
      <c r="H811" s="184">
        <v>2</v>
      </c>
      <c r="I811" s="185"/>
      <c r="J811" s="186">
        <f>ROUND(I811*H811,2)</f>
        <v>0</v>
      </c>
      <c r="K811" s="182" t="s">
        <v>304</v>
      </c>
      <c r="L811" s="41"/>
      <c r="M811" s="187" t="s">
        <v>19</v>
      </c>
      <c r="N811" s="188" t="s">
        <v>42</v>
      </c>
      <c r="O811" s="66"/>
      <c r="P811" s="189">
        <f>O811*H811</f>
        <v>0</v>
      </c>
      <c r="Q811" s="189">
        <v>8.4999999999999995E-4</v>
      </c>
      <c r="R811" s="189">
        <f>Q811*H811</f>
        <v>1.6999999999999999E-3</v>
      </c>
      <c r="S811" s="189">
        <v>0</v>
      </c>
      <c r="T811" s="190">
        <f>S811*H811</f>
        <v>0</v>
      </c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R811" s="191" t="s">
        <v>312</v>
      </c>
      <c r="AT811" s="191" t="s">
        <v>182</v>
      </c>
      <c r="AU811" s="191" t="s">
        <v>80</v>
      </c>
      <c r="AY811" s="19" t="s">
        <v>180</v>
      </c>
      <c r="BE811" s="192">
        <f>IF(N811="základní",J811,0)</f>
        <v>0</v>
      </c>
      <c r="BF811" s="192">
        <f>IF(N811="snížená",J811,0)</f>
        <v>0</v>
      </c>
      <c r="BG811" s="192">
        <f>IF(N811="zákl. přenesená",J811,0)</f>
        <v>0</v>
      </c>
      <c r="BH811" s="192">
        <f>IF(N811="sníž. přenesená",J811,0)</f>
        <v>0</v>
      </c>
      <c r="BI811" s="192">
        <f>IF(N811="nulová",J811,0)</f>
        <v>0</v>
      </c>
      <c r="BJ811" s="19" t="s">
        <v>78</v>
      </c>
      <c r="BK811" s="192">
        <f>ROUND(I811*H811,2)</f>
        <v>0</v>
      </c>
      <c r="BL811" s="19" t="s">
        <v>312</v>
      </c>
      <c r="BM811" s="191" t="s">
        <v>919</v>
      </c>
    </row>
    <row r="812" spans="1:65" s="2" customFormat="1" ht="19.5">
      <c r="A812" s="36"/>
      <c r="B812" s="37"/>
      <c r="C812" s="38"/>
      <c r="D812" s="193" t="s">
        <v>189</v>
      </c>
      <c r="E812" s="38"/>
      <c r="F812" s="194" t="s">
        <v>918</v>
      </c>
      <c r="G812" s="38"/>
      <c r="H812" s="38"/>
      <c r="I812" s="195"/>
      <c r="J812" s="38"/>
      <c r="K812" s="38"/>
      <c r="L812" s="41"/>
      <c r="M812" s="196"/>
      <c r="N812" s="197"/>
      <c r="O812" s="66"/>
      <c r="P812" s="66"/>
      <c r="Q812" s="66"/>
      <c r="R812" s="66"/>
      <c r="S812" s="66"/>
      <c r="T812" s="67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T812" s="19" t="s">
        <v>189</v>
      </c>
      <c r="AU812" s="19" t="s">
        <v>80</v>
      </c>
    </row>
    <row r="813" spans="1:65" s="13" customFormat="1" ht="11.25">
      <c r="B813" s="200"/>
      <c r="C813" s="201"/>
      <c r="D813" s="193" t="s">
        <v>193</v>
      </c>
      <c r="E813" s="202" t="s">
        <v>19</v>
      </c>
      <c r="F813" s="203" t="s">
        <v>284</v>
      </c>
      <c r="G813" s="201"/>
      <c r="H813" s="202" t="s">
        <v>19</v>
      </c>
      <c r="I813" s="204"/>
      <c r="J813" s="201"/>
      <c r="K813" s="201"/>
      <c r="L813" s="205"/>
      <c r="M813" s="206"/>
      <c r="N813" s="207"/>
      <c r="O813" s="207"/>
      <c r="P813" s="207"/>
      <c r="Q813" s="207"/>
      <c r="R813" s="207"/>
      <c r="S813" s="207"/>
      <c r="T813" s="208"/>
      <c r="AT813" s="209" t="s">
        <v>193</v>
      </c>
      <c r="AU813" s="209" t="s">
        <v>80</v>
      </c>
      <c r="AV813" s="13" t="s">
        <v>78</v>
      </c>
      <c r="AW813" s="13" t="s">
        <v>33</v>
      </c>
      <c r="AX813" s="13" t="s">
        <v>71</v>
      </c>
      <c r="AY813" s="209" t="s">
        <v>180</v>
      </c>
    </row>
    <row r="814" spans="1:65" s="13" customFormat="1" ht="11.25">
      <c r="B814" s="200"/>
      <c r="C814" s="201"/>
      <c r="D814" s="193" t="s">
        <v>193</v>
      </c>
      <c r="E814" s="202" t="s">
        <v>19</v>
      </c>
      <c r="F814" s="203" t="s">
        <v>867</v>
      </c>
      <c r="G814" s="201"/>
      <c r="H814" s="202" t="s">
        <v>19</v>
      </c>
      <c r="I814" s="204"/>
      <c r="J814" s="201"/>
      <c r="K814" s="201"/>
      <c r="L814" s="205"/>
      <c r="M814" s="206"/>
      <c r="N814" s="207"/>
      <c r="O814" s="207"/>
      <c r="P814" s="207"/>
      <c r="Q814" s="207"/>
      <c r="R814" s="207"/>
      <c r="S814" s="207"/>
      <c r="T814" s="208"/>
      <c r="AT814" s="209" t="s">
        <v>193</v>
      </c>
      <c r="AU814" s="209" t="s">
        <v>80</v>
      </c>
      <c r="AV814" s="13" t="s">
        <v>78</v>
      </c>
      <c r="AW814" s="13" t="s">
        <v>33</v>
      </c>
      <c r="AX814" s="13" t="s">
        <v>71</v>
      </c>
      <c r="AY814" s="209" t="s">
        <v>180</v>
      </c>
    </row>
    <row r="815" spans="1:65" s="14" customFormat="1" ht="11.25">
      <c r="B815" s="210"/>
      <c r="C815" s="211"/>
      <c r="D815" s="193" t="s">
        <v>193</v>
      </c>
      <c r="E815" s="212" t="s">
        <v>19</v>
      </c>
      <c r="F815" s="213" t="s">
        <v>879</v>
      </c>
      <c r="G815" s="211"/>
      <c r="H815" s="214">
        <v>2</v>
      </c>
      <c r="I815" s="215"/>
      <c r="J815" s="211"/>
      <c r="K815" s="211"/>
      <c r="L815" s="216"/>
      <c r="M815" s="217"/>
      <c r="N815" s="218"/>
      <c r="O815" s="218"/>
      <c r="P815" s="218"/>
      <c r="Q815" s="218"/>
      <c r="R815" s="218"/>
      <c r="S815" s="218"/>
      <c r="T815" s="219"/>
      <c r="AT815" s="220" t="s">
        <v>193</v>
      </c>
      <c r="AU815" s="220" t="s">
        <v>80</v>
      </c>
      <c r="AV815" s="14" t="s">
        <v>80</v>
      </c>
      <c r="AW815" s="14" t="s">
        <v>33</v>
      </c>
      <c r="AX815" s="14" t="s">
        <v>71</v>
      </c>
      <c r="AY815" s="220" t="s">
        <v>180</v>
      </c>
    </row>
    <row r="816" spans="1:65" s="15" customFormat="1" ht="11.25">
      <c r="B816" s="221"/>
      <c r="C816" s="222"/>
      <c r="D816" s="193" t="s">
        <v>193</v>
      </c>
      <c r="E816" s="223" t="s">
        <v>19</v>
      </c>
      <c r="F816" s="224" t="s">
        <v>238</v>
      </c>
      <c r="G816" s="222"/>
      <c r="H816" s="225">
        <v>2</v>
      </c>
      <c r="I816" s="226"/>
      <c r="J816" s="222"/>
      <c r="K816" s="222"/>
      <c r="L816" s="227"/>
      <c r="M816" s="228"/>
      <c r="N816" s="229"/>
      <c r="O816" s="229"/>
      <c r="P816" s="229"/>
      <c r="Q816" s="229"/>
      <c r="R816" s="229"/>
      <c r="S816" s="229"/>
      <c r="T816" s="230"/>
      <c r="AT816" s="231" t="s">
        <v>193</v>
      </c>
      <c r="AU816" s="231" t="s">
        <v>80</v>
      </c>
      <c r="AV816" s="15" t="s">
        <v>187</v>
      </c>
      <c r="AW816" s="15" t="s">
        <v>33</v>
      </c>
      <c r="AX816" s="15" t="s">
        <v>78</v>
      </c>
      <c r="AY816" s="231" t="s">
        <v>180</v>
      </c>
    </row>
    <row r="817" spans="1:65" s="2" customFormat="1" ht="24.2" customHeight="1">
      <c r="A817" s="36"/>
      <c r="B817" s="37"/>
      <c r="C817" s="180" t="s">
        <v>920</v>
      </c>
      <c r="D817" s="180" t="s">
        <v>182</v>
      </c>
      <c r="E817" s="181" t="s">
        <v>921</v>
      </c>
      <c r="F817" s="182" t="s">
        <v>922</v>
      </c>
      <c r="G817" s="183" t="s">
        <v>832</v>
      </c>
      <c r="H817" s="184">
        <v>1</v>
      </c>
      <c r="I817" s="185"/>
      <c r="J817" s="186">
        <f>ROUND(I817*H817,2)</f>
        <v>0</v>
      </c>
      <c r="K817" s="182" t="s">
        <v>304</v>
      </c>
      <c r="L817" s="41"/>
      <c r="M817" s="187" t="s">
        <v>19</v>
      </c>
      <c r="N817" s="188" t="s">
        <v>42</v>
      </c>
      <c r="O817" s="66"/>
      <c r="P817" s="189">
        <f>O817*H817</f>
        <v>0</v>
      </c>
      <c r="Q817" s="189">
        <v>8.4999999999999995E-4</v>
      </c>
      <c r="R817" s="189">
        <f>Q817*H817</f>
        <v>8.4999999999999995E-4</v>
      </c>
      <c r="S817" s="189">
        <v>0</v>
      </c>
      <c r="T817" s="190">
        <f>S817*H817</f>
        <v>0</v>
      </c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R817" s="191" t="s">
        <v>312</v>
      </c>
      <c r="AT817" s="191" t="s">
        <v>182</v>
      </c>
      <c r="AU817" s="191" t="s">
        <v>80</v>
      </c>
      <c r="AY817" s="19" t="s">
        <v>180</v>
      </c>
      <c r="BE817" s="192">
        <f>IF(N817="základní",J817,0)</f>
        <v>0</v>
      </c>
      <c r="BF817" s="192">
        <f>IF(N817="snížená",J817,0)</f>
        <v>0</v>
      </c>
      <c r="BG817" s="192">
        <f>IF(N817="zákl. přenesená",J817,0)</f>
        <v>0</v>
      </c>
      <c r="BH817" s="192">
        <f>IF(N817="sníž. přenesená",J817,0)</f>
        <v>0</v>
      </c>
      <c r="BI817" s="192">
        <f>IF(N817="nulová",J817,0)</f>
        <v>0</v>
      </c>
      <c r="BJ817" s="19" t="s">
        <v>78</v>
      </c>
      <c r="BK817" s="192">
        <f>ROUND(I817*H817,2)</f>
        <v>0</v>
      </c>
      <c r="BL817" s="19" t="s">
        <v>312</v>
      </c>
      <c r="BM817" s="191" t="s">
        <v>923</v>
      </c>
    </row>
    <row r="818" spans="1:65" s="2" customFormat="1" ht="19.5">
      <c r="A818" s="36"/>
      <c r="B818" s="37"/>
      <c r="C818" s="38"/>
      <c r="D818" s="193" t="s">
        <v>189</v>
      </c>
      <c r="E818" s="38"/>
      <c r="F818" s="194" t="s">
        <v>922</v>
      </c>
      <c r="G818" s="38"/>
      <c r="H818" s="38"/>
      <c r="I818" s="195"/>
      <c r="J818" s="38"/>
      <c r="K818" s="38"/>
      <c r="L818" s="41"/>
      <c r="M818" s="196"/>
      <c r="N818" s="197"/>
      <c r="O818" s="66"/>
      <c r="P818" s="66"/>
      <c r="Q818" s="66"/>
      <c r="R818" s="66"/>
      <c r="S818" s="66"/>
      <c r="T818" s="67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T818" s="19" t="s">
        <v>189</v>
      </c>
      <c r="AU818" s="19" t="s">
        <v>80</v>
      </c>
    </row>
    <row r="819" spans="1:65" s="13" customFormat="1" ht="11.25">
      <c r="B819" s="200"/>
      <c r="C819" s="201"/>
      <c r="D819" s="193" t="s">
        <v>193</v>
      </c>
      <c r="E819" s="202" t="s">
        <v>19</v>
      </c>
      <c r="F819" s="203" t="s">
        <v>284</v>
      </c>
      <c r="G819" s="201"/>
      <c r="H819" s="202" t="s">
        <v>19</v>
      </c>
      <c r="I819" s="204"/>
      <c r="J819" s="201"/>
      <c r="K819" s="201"/>
      <c r="L819" s="205"/>
      <c r="M819" s="206"/>
      <c r="N819" s="207"/>
      <c r="O819" s="207"/>
      <c r="P819" s="207"/>
      <c r="Q819" s="207"/>
      <c r="R819" s="207"/>
      <c r="S819" s="207"/>
      <c r="T819" s="208"/>
      <c r="AT819" s="209" t="s">
        <v>193</v>
      </c>
      <c r="AU819" s="209" t="s">
        <v>80</v>
      </c>
      <c r="AV819" s="13" t="s">
        <v>78</v>
      </c>
      <c r="AW819" s="13" t="s">
        <v>33</v>
      </c>
      <c r="AX819" s="13" t="s">
        <v>71</v>
      </c>
      <c r="AY819" s="209" t="s">
        <v>180</v>
      </c>
    </row>
    <row r="820" spans="1:65" s="13" customFormat="1" ht="11.25">
      <c r="B820" s="200"/>
      <c r="C820" s="201"/>
      <c r="D820" s="193" t="s">
        <v>193</v>
      </c>
      <c r="E820" s="202" t="s">
        <v>19</v>
      </c>
      <c r="F820" s="203" t="s">
        <v>867</v>
      </c>
      <c r="G820" s="201"/>
      <c r="H820" s="202" t="s">
        <v>19</v>
      </c>
      <c r="I820" s="204"/>
      <c r="J820" s="201"/>
      <c r="K820" s="201"/>
      <c r="L820" s="205"/>
      <c r="M820" s="206"/>
      <c r="N820" s="207"/>
      <c r="O820" s="207"/>
      <c r="P820" s="207"/>
      <c r="Q820" s="207"/>
      <c r="R820" s="207"/>
      <c r="S820" s="207"/>
      <c r="T820" s="208"/>
      <c r="AT820" s="209" t="s">
        <v>193</v>
      </c>
      <c r="AU820" s="209" t="s">
        <v>80</v>
      </c>
      <c r="AV820" s="13" t="s">
        <v>78</v>
      </c>
      <c r="AW820" s="13" t="s">
        <v>33</v>
      </c>
      <c r="AX820" s="13" t="s">
        <v>71</v>
      </c>
      <c r="AY820" s="209" t="s">
        <v>180</v>
      </c>
    </row>
    <row r="821" spans="1:65" s="14" customFormat="1" ht="11.25">
      <c r="B821" s="210"/>
      <c r="C821" s="211"/>
      <c r="D821" s="193" t="s">
        <v>193</v>
      </c>
      <c r="E821" s="212" t="s">
        <v>19</v>
      </c>
      <c r="F821" s="213" t="s">
        <v>906</v>
      </c>
      <c r="G821" s="211"/>
      <c r="H821" s="214">
        <v>1</v>
      </c>
      <c r="I821" s="215"/>
      <c r="J821" s="211"/>
      <c r="K821" s="211"/>
      <c r="L821" s="216"/>
      <c r="M821" s="217"/>
      <c r="N821" s="218"/>
      <c r="O821" s="218"/>
      <c r="P821" s="218"/>
      <c r="Q821" s="218"/>
      <c r="R821" s="218"/>
      <c r="S821" s="218"/>
      <c r="T821" s="219"/>
      <c r="AT821" s="220" t="s">
        <v>193</v>
      </c>
      <c r="AU821" s="220" t="s">
        <v>80</v>
      </c>
      <c r="AV821" s="14" t="s">
        <v>80</v>
      </c>
      <c r="AW821" s="14" t="s">
        <v>33</v>
      </c>
      <c r="AX821" s="14" t="s">
        <v>71</v>
      </c>
      <c r="AY821" s="220" t="s">
        <v>180</v>
      </c>
    </row>
    <row r="822" spans="1:65" s="15" customFormat="1" ht="11.25">
      <c r="B822" s="221"/>
      <c r="C822" s="222"/>
      <c r="D822" s="193" t="s">
        <v>193</v>
      </c>
      <c r="E822" s="223" t="s">
        <v>19</v>
      </c>
      <c r="F822" s="224" t="s">
        <v>238</v>
      </c>
      <c r="G822" s="222"/>
      <c r="H822" s="225">
        <v>1</v>
      </c>
      <c r="I822" s="226"/>
      <c r="J822" s="222"/>
      <c r="K822" s="222"/>
      <c r="L822" s="227"/>
      <c r="M822" s="228"/>
      <c r="N822" s="229"/>
      <c r="O822" s="229"/>
      <c r="P822" s="229"/>
      <c r="Q822" s="229"/>
      <c r="R822" s="229"/>
      <c r="S822" s="229"/>
      <c r="T822" s="230"/>
      <c r="AT822" s="231" t="s">
        <v>193</v>
      </c>
      <c r="AU822" s="231" t="s">
        <v>80</v>
      </c>
      <c r="AV822" s="15" t="s">
        <v>187</v>
      </c>
      <c r="AW822" s="15" t="s">
        <v>33</v>
      </c>
      <c r="AX822" s="15" t="s">
        <v>78</v>
      </c>
      <c r="AY822" s="231" t="s">
        <v>180</v>
      </c>
    </row>
    <row r="823" spans="1:65" s="2" customFormat="1" ht="24.2" customHeight="1">
      <c r="A823" s="36"/>
      <c r="B823" s="37"/>
      <c r="C823" s="180" t="s">
        <v>489</v>
      </c>
      <c r="D823" s="180" t="s">
        <v>182</v>
      </c>
      <c r="E823" s="181" t="s">
        <v>924</v>
      </c>
      <c r="F823" s="182" t="s">
        <v>925</v>
      </c>
      <c r="G823" s="183" t="s">
        <v>765</v>
      </c>
      <c r="H823" s="253"/>
      <c r="I823" s="185"/>
      <c r="J823" s="186">
        <f>ROUND(I823*H823,2)</f>
        <v>0</v>
      </c>
      <c r="K823" s="182" t="s">
        <v>186</v>
      </c>
      <c r="L823" s="41"/>
      <c r="M823" s="187" t="s">
        <v>19</v>
      </c>
      <c r="N823" s="188" t="s">
        <v>42</v>
      </c>
      <c r="O823" s="66"/>
      <c r="P823" s="189">
        <f>O823*H823</f>
        <v>0</v>
      </c>
      <c r="Q823" s="189">
        <v>0</v>
      </c>
      <c r="R823" s="189">
        <f>Q823*H823</f>
        <v>0</v>
      </c>
      <c r="S823" s="189">
        <v>0</v>
      </c>
      <c r="T823" s="190">
        <f>S823*H823</f>
        <v>0</v>
      </c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R823" s="191" t="s">
        <v>312</v>
      </c>
      <c r="AT823" s="191" t="s">
        <v>182</v>
      </c>
      <c r="AU823" s="191" t="s">
        <v>80</v>
      </c>
      <c r="AY823" s="19" t="s">
        <v>180</v>
      </c>
      <c r="BE823" s="192">
        <f>IF(N823="základní",J823,0)</f>
        <v>0</v>
      </c>
      <c r="BF823" s="192">
        <f>IF(N823="snížená",J823,0)</f>
        <v>0</v>
      </c>
      <c r="BG823" s="192">
        <f>IF(N823="zákl. přenesená",J823,0)</f>
        <v>0</v>
      </c>
      <c r="BH823" s="192">
        <f>IF(N823="sníž. přenesená",J823,0)</f>
        <v>0</v>
      </c>
      <c r="BI823" s="192">
        <f>IF(N823="nulová",J823,0)</f>
        <v>0</v>
      </c>
      <c r="BJ823" s="19" t="s">
        <v>78</v>
      </c>
      <c r="BK823" s="192">
        <f>ROUND(I823*H823,2)</f>
        <v>0</v>
      </c>
      <c r="BL823" s="19" t="s">
        <v>312</v>
      </c>
      <c r="BM823" s="191" t="s">
        <v>926</v>
      </c>
    </row>
    <row r="824" spans="1:65" s="2" customFormat="1" ht="29.25">
      <c r="A824" s="36"/>
      <c r="B824" s="37"/>
      <c r="C824" s="38"/>
      <c r="D824" s="193" t="s">
        <v>189</v>
      </c>
      <c r="E824" s="38"/>
      <c r="F824" s="194" t="s">
        <v>927</v>
      </c>
      <c r="G824" s="38"/>
      <c r="H824" s="38"/>
      <c r="I824" s="195"/>
      <c r="J824" s="38"/>
      <c r="K824" s="38"/>
      <c r="L824" s="41"/>
      <c r="M824" s="196"/>
      <c r="N824" s="197"/>
      <c r="O824" s="66"/>
      <c r="P824" s="66"/>
      <c r="Q824" s="66"/>
      <c r="R824" s="66"/>
      <c r="S824" s="66"/>
      <c r="T824" s="67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T824" s="19" t="s">
        <v>189</v>
      </c>
      <c r="AU824" s="19" t="s">
        <v>80</v>
      </c>
    </row>
    <row r="825" spans="1:65" s="2" customFormat="1" ht="11.25">
      <c r="A825" s="36"/>
      <c r="B825" s="37"/>
      <c r="C825" s="38"/>
      <c r="D825" s="198" t="s">
        <v>191</v>
      </c>
      <c r="E825" s="38"/>
      <c r="F825" s="199" t="s">
        <v>928</v>
      </c>
      <c r="G825" s="38"/>
      <c r="H825" s="38"/>
      <c r="I825" s="195"/>
      <c r="J825" s="38"/>
      <c r="K825" s="38"/>
      <c r="L825" s="41"/>
      <c r="M825" s="196"/>
      <c r="N825" s="197"/>
      <c r="O825" s="66"/>
      <c r="P825" s="66"/>
      <c r="Q825" s="66"/>
      <c r="R825" s="66"/>
      <c r="S825" s="66"/>
      <c r="T825" s="67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T825" s="19" t="s">
        <v>191</v>
      </c>
      <c r="AU825" s="19" t="s">
        <v>80</v>
      </c>
    </row>
    <row r="826" spans="1:65" s="12" customFormat="1" ht="22.9" customHeight="1">
      <c r="B826" s="164"/>
      <c r="C826" s="165"/>
      <c r="D826" s="166" t="s">
        <v>70</v>
      </c>
      <c r="E826" s="178" t="s">
        <v>929</v>
      </c>
      <c r="F826" s="178" t="s">
        <v>930</v>
      </c>
      <c r="G826" s="165"/>
      <c r="H826" s="165"/>
      <c r="I826" s="168"/>
      <c r="J826" s="179">
        <f>BK826</f>
        <v>0</v>
      </c>
      <c r="K826" s="165"/>
      <c r="L826" s="170"/>
      <c r="M826" s="171"/>
      <c r="N826" s="172"/>
      <c r="O826" s="172"/>
      <c r="P826" s="173">
        <f>SUM(P827:P886)</f>
        <v>0</v>
      </c>
      <c r="Q826" s="172"/>
      <c r="R826" s="173">
        <f>SUM(R827:R886)</f>
        <v>1.8756500000000003</v>
      </c>
      <c r="S826" s="172"/>
      <c r="T826" s="174">
        <f>SUM(T827:T886)</f>
        <v>1.7203493999999999</v>
      </c>
      <c r="AR826" s="175" t="s">
        <v>80</v>
      </c>
      <c r="AT826" s="176" t="s">
        <v>70</v>
      </c>
      <c r="AU826" s="176" t="s">
        <v>78</v>
      </c>
      <c r="AY826" s="175" t="s">
        <v>180</v>
      </c>
      <c r="BK826" s="177">
        <f>SUM(BK827:BK886)</f>
        <v>0</v>
      </c>
    </row>
    <row r="827" spans="1:65" s="2" customFormat="1" ht="24.2" customHeight="1">
      <c r="A827" s="36"/>
      <c r="B827" s="37"/>
      <c r="C827" s="180" t="s">
        <v>501</v>
      </c>
      <c r="D827" s="180" t="s">
        <v>182</v>
      </c>
      <c r="E827" s="181" t="s">
        <v>931</v>
      </c>
      <c r="F827" s="182" t="s">
        <v>932</v>
      </c>
      <c r="G827" s="183" t="s">
        <v>230</v>
      </c>
      <c r="H827" s="184">
        <v>8.4499999999999993</v>
      </c>
      <c r="I827" s="185"/>
      <c r="J827" s="186">
        <f>ROUND(I827*H827,2)</f>
        <v>0</v>
      </c>
      <c r="K827" s="182" t="s">
        <v>186</v>
      </c>
      <c r="L827" s="41"/>
      <c r="M827" s="187" t="s">
        <v>19</v>
      </c>
      <c r="N827" s="188" t="s">
        <v>42</v>
      </c>
      <c r="O827" s="66"/>
      <c r="P827" s="189">
        <f>O827*H827</f>
        <v>0</v>
      </c>
      <c r="Q827" s="189">
        <v>1.2200000000000001E-2</v>
      </c>
      <c r="R827" s="189">
        <f>Q827*H827</f>
        <v>0.10309</v>
      </c>
      <c r="S827" s="189">
        <v>0</v>
      </c>
      <c r="T827" s="190">
        <f>S827*H827</f>
        <v>0</v>
      </c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R827" s="191" t="s">
        <v>312</v>
      </c>
      <c r="AT827" s="191" t="s">
        <v>182</v>
      </c>
      <c r="AU827" s="191" t="s">
        <v>80</v>
      </c>
      <c r="AY827" s="19" t="s">
        <v>180</v>
      </c>
      <c r="BE827" s="192">
        <f>IF(N827="základní",J827,0)</f>
        <v>0</v>
      </c>
      <c r="BF827" s="192">
        <f>IF(N827="snížená",J827,0)</f>
        <v>0</v>
      </c>
      <c r="BG827" s="192">
        <f>IF(N827="zákl. přenesená",J827,0)</f>
        <v>0</v>
      </c>
      <c r="BH827" s="192">
        <f>IF(N827="sníž. přenesená",J827,0)</f>
        <v>0</v>
      </c>
      <c r="BI827" s="192">
        <f>IF(N827="nulová",J827,0)</f>
        <v>0</v>
      </c>
      <c r="BJ827" s="19" t="s">
        <v>78</v>
      </c>
      <c r="BK827" s="192">
        <f>ROUND(I827*H827,2)</f>
        <v>0</v>
      </c>
      <c r="BL827" s="19" t="s">
        <v>312</v>
      </c>
      <c r="BM827" s="191" t="s">
        <v>933</v>
      </c>
    </row>
    <row r="828" spans="1:65" s="2" customFormat="1" ht="29.25">
      <c r="A828" s="36"/>
      <c r="B828" s="37"/>
      <c r="C828" s="38"/>
      <c r="D828" s="193" t="s">
        <v>189</v>
      </c>
      <c r="E828" s="38"/>
      <c r="F828" s="194" t="s">
        <v>934</v>
      </c>
      <c r="G828" s="38"/>
      <c r="H828" s="38"/>
      <c r="I828" s="195"/>
      <c r="J828" s="38"/>
      <c r="K828" s="38"/>
      <c r="L828" s="41"/>
      <c r="M828" s="196"/>
      <c r="N828" s="197"/>
      <c r="O828" s="66"/>
      <c r="P828" s="66"/>
      <c r="Q828" s="66"/>
      <c r="R828" s="66"/>
      <c r="S828" s="66"/>
      <c r="T828" s="67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T828" s="19" t="s">
        <v>189</v>
      </c>
      <c r="AU828" s="19" t="s">
        <v>80</v>
      </c>
    </row>
    <row r="829" spans="1:65" s="2" customFormat="1" ht="11.25">
      <c r="A829" s="36"/>
      <c r="B829" s="37"/>
      <c r="C829" s="38"/>
      <c r="D829" s="198" t="s">
        <v>191</v>
      </c>
      <c r="E829" s="38"/>
      <c r="F829" s="199" t="s">
        <v>935</v>
      </c>
      <c r="G829" s="38"/>
      <c r="H829" s="38"/>
      <c r="I829" s="195"/>
      <c r="J829" s="38"/>
      <c r="K829" s="38"/>
      <c r="L829" s="41"/>
      <c r="M829" s="196"/>
      <c r="N829" s="197"/>
      <c r="O829" s="66"/>
      <c r="P829" s="66"/>
      <c r="Q829" s="66"/>
      <c r="R829" s="66"/>
      <c r="S829" s="66"/>
      <c r="T829" s="67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T829" s="19" t="s">
        <v>191</v>
      </c>
      <c r="AU829" s="19" t="s">
        <v>80</v>
      </c>
    </row>
    <row r="830" spans="1:65" s="14" customFormat="1" ht="22.5">
      <c r="B830" s="210"/>
      <c r="C830" s="211"/>
      <c r="D830" s="193" t="s">
        <v>193</v>
      </c>
      <c r="E830" s="212" t="s">
        <v>19</v>
      </c>
      <c r="F830" s="213" t="s">
        <v>936</v>
      </c>
      <c r="G830" s="211"/>
      <c r="H830" s="214">
        <v>8.4499999999999993</v>
      </c>
      <c r="I830" s="215"/>
      <c r="J830" s="211"/>
      <c r="K830" s="211"/>
      <c r="L830" s="216"/>
      <c r="M830" s="217"/>
      <c r="N830" s="218"/>
      <c r="O830" s="218"/>
      <c r="P830" s="218"/>
      <c r="Q830" s="218"/>
      <c r="R830" s="218"/>
      <c r="S830" s="218"/>
      <c r="T830" s="219"/>
      <c r="AT830" s="220" t="s">
        <v>193</v>
      </c>
      <c r="AU830" s="220" t="s">
        <v>80</v>
      </c>
      <c r="AV830" s="14" t="s">
        <v>80</v>
      </c>
      <c r="AW830" s="14" t="s">
        <v>33</v>
      </c>
      <c r="AX830" s="14" t="s">
        <v>78</v>
      </c>
      <c r="AY830" s="220" t="s">
        <v>180</v>
      </c>
    </row>
    <row r="831" spans="1:65" s="2" customFormat="1" ht="24.2" customHeight="1">
      <c r="A831" s="36"/>
      <c r="B831" s="37"/>
      <c r="C831" s="180" t="s">
        <v>634</v>
      </c>
      <c r="D831" s="180" t="s">
        <v>182</v>
      </c>
      <c r="E831" s="181" t="s">
        <v>937</v>
      </c>
      <c r="F831" s="182" t="s">
        <v>938</v>
      </c>
      <c r="G831" s="183" t="s">
        <v>230</v>
      </c>
      <c r="H831" s="184">
        <v>49.65</v>
      </c>
      <c r="I831" s="185"/>
      <c r="J831" s="186">
        <f>ROUND(I831*H831,2)</f>
        <v>0</v>
      </c>
      <c r="K831" s="182" t="s">
        <v>186</v>
      </c>
      <c r="L831" s="41"/>
      <c r="M831" s="187" t="s">
        <v>19</v>
      </c>
      <c r="N831" s="188" t="s">
        <v>42</v>
      </c>
      <c r="O831" s="66"/>
      <c r="P831" s="189">
        <f>O831*H831</f>
        <v>0</v>
      </c>
      <c r="Q831" s="189">
        <v>1.6910000000000001E-2</v>
      </c>
      <c r="R831" s="189">
        <f>Q831*H831</f>
        <v>0.83958150000000009</v>
      </c>
      <c r="S831" s="189">
        <v>0</v>
      </c>
      <c r="T831" s="190">
        <f>S831*H831</f>
        <v>0</v>
      </c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R831" s="191" t="s">
        <v>312</v>
      </c>
      <c r="AT831" s="191" t="s">
        <v>182</v>
      </c>
      <c r="AU831" s="191" t="s">
        <v>80</v>
      </c>
      <c r="AY831" s="19" t="s">
        <v>180</v>
      </c>
      <c r="BE831" s="192">
        <f>IF(N831="základní",J831,0)</f>
        <v>0</v>
      </c>
      <c r="BF831" s="192">
        <f>IF(N831="snížená",J831,0)</f>
        <v>0</v>
      </c>
      <c r="BG831" s="192">
        <f>IF(N831="zákl. přenesená",J831,0)</f>
        <v>0</v>
      </c>
      <c r="BH831" s="192">
        <f>IF(N831="sníž. přenesená",J831,0)</f>
        <v>0</v>
      </c>
      <c r="BI831" s="192">
        <f>IF(N831="nulová",J831,0)</f>
        <v>0</v>
      </c>
      <c r="BJ831" s="19" t="s">
        <v>78</v>
      </c>
      <c r="BK831" s="192">
        <f>ROUND(I831*H831,2)</f>
        <v>0</v>
      </c>
      <c r="BL831" s="19" t="s">
        <v>312</v>
      </c>
      <c r="BM831" s="191" t="s">
        <v>939</v>
      </c>
    </row>
    <row r="832" spans="1:65" s="2" customFormat="1" ht="29.25">
      <c r="A832" s="36"/>
      <c r="B832" s="37"/>
      <c r="C832" s="38"/>
      <c r="D832" s="193" t="s">
        <v>189</v>
      </c>
      <c r="E832" s="38"/>
      <c r="F832" s="194" t="s">
        <v>940</v>
      </c>
      <c r="G832" s="38"/>
      <c r="H832" s="38"/>
      <c r="I832" s="195"/>
      <c r="J832" s="38"/>
      <c r="K832" s="38"/>
      <c r="L832" s="41"/>
      <c r="M832" s="196"/>
      <c r="N832" s="197"/>
      <c r="O832" s="66"/>
      <c r="P832" s="66"/>
      <c r="Q832" s="66"/>
      <c r="R832" s="66"/>
      <c r="S832" s="66"/>
      <c r="T832" s="67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T832" s="19" t="s">
        <v>189</v>
      </c>
      <c r="AU832" s="19" t="s">
        <v>80</v>
      </c>
    </row>
    <row r="833" spans="1:65" s="2" customFormat="1" ht="11.25">
      <c r="A833" s="36"/>
      <c r="B833" s="37"/>
      <c r="C833" s="38"/>
      <c r="D833" s="198" t="s">
        <v>191</v>
      </c>
      <c r="E833" s="38"/>
      <c r="F833" s="199" t="s">
        <v>941</v>
      </c>
      <c r="G833" s="38"/>
      <c r="H833" s="38"/>
      <c r="I833" s="195"/>
      <c r="J833" s="38"/>
      <c r="K833" s="38"/>
      <c r="L833" s="41"/>
      <c r="M833" s="196"/>
      <c r="N833" s="197"/>
      <c r="O833" s="66"/>
      <c r="P833" s="66"/>
      <c r="Q833" s="66"/>
      <c r="R833" s="66"/>
      <c r="S833" s="66"/>
      <c r="T833" s="67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T833" s="19" t="s">
        <v>191</v>
      </c>
      <c r="AU833" s="19" t="s">
        <v>80</v>
      </c>
    </row>
    <row r="834" spans="1:65" s="13" customFormat="1" ht="11.25">
      <c r="B834" s="200"/>
      <c r="C834" s="201"/>
      <c r="D834" s="193" t="s">
        <v>193</v>
      </c>
      <c r="E834" s="202" t="s">
        <v>19</v>
      </c>
      <c r="F834" s="203" t="s">
        <v>201</v>
      </c>
      <c r="G834" s="201"/>
      <c r="H834" s="202" t="s">
        <v>19</v>
      </c>
      <c r="I834" s="204"/>
      <c r="J834" s="201"/>
      <c r="K834" s="201"/>
      <c r="L834" s="205"/>
      <c r="M834" s="206"/>
      <c r="N834" s="207"/>
      <c r="O834" s="207"/>
      <c r="P834" s="207"/>
      <c r="Q834" s="207"/>
      <c r="R834" s="207"/>
      <c r="S834" s="207"/>
      <c r="T834" s="208"/>
      <c r="AT834" s="209" t="s">
        <v>193</v>
      </c>
      <c r="AU834" s="209" t="s">
        <v>80</v>
      </c>
      <c r="AV834" s="13" t="s">
        <v>78</v>
      </c>
      <c r="AW834" s="13" t="s">
        <v>33</v>
      </c>
      <c r="AX834" s="13" t="s">
        <v>71</v>
      </c>
      <c r="AY834" s="209" t="s">
        <v>180</v>
      </c>
    </row>
    <row r="835" spans="1:65" s="14" customFormat="1" ht="11.25">
      <c r="B835" s="210"/>
      <c r="C835" s="211"/>
      <c r="D835" s="193" t="s">
        <v>193</v>
      </c>
      <c r="E835" s="212" t="s">
        <v>19</v>
      </c>
      <c r="F835" s="213" t="s">
        <v>942</v>
      </c>
      <c r="G835" s="211"/>
      <c r="H835" s="214">
        <v>29.65</v>
      </c>
      <c r="I835" s="215"/>
      <c r="J835" s="211"/>
      <c r="K835" s="211"/>
      <c r="L835" s="216"/>
      <c r="M835" s="217"/>
      <c r="N835" s="218"/>
      <c r="O835" s="218"/>
      <c r="P835" s="218"/>
      <c r="Q835" s="218"/>
      <c r="R835" s="218"/>
      <c r="S835" s="218"/>
      <c r="T835" s="219"/>
      <c r="AT835" s="220" t="s">
        <v>193</v>
      </c>
      <c r="AU835" s="220" t="s">
        <v>80</v>
      </c>
      <c r="AV835" s="14" t="s">
        <v>80</v>
      </c>
      <c r="AW835" s="14" t="s">
        <v>33</v>
      </c>
      <c r="AX835" s="14" t="s">
        <v>71</v>
      </c>
      <c r="AY835" s="220" t="s">
        <v>180</v>
      </c>
    </row>
    <row r="836" spans="1:65" s="14" customFormat="1" ht="11.25">
      <c r="B836" s="210"/>
      <c r="C836" s="211"/>
      <c r="D836" s="193" t="s">
        <v>193</v>
      </c>
      <c r="E836" s="212" t="s">
        <v>19</v>
      </c>
      <c r="F836" s="213" t="s">
        <v>943</v>
      </c>
      <c r="G836" s="211"/>
      <c r="H836" s="214">
        <v>10</v>
      </c>
      <c r="I836" s="215"/>
      <c r="J836" s="211"/>
      <c r="K836" s="211"/>
      <c r="L836" s="216"/>
      <c r="M836" s="217"/>
      <c r="N836" s="218"/>
      <c r="O836" s="218"/>
      <c r="P836" s="218"/>
      <c r="Q836" s="218"/>
      <c r="R836" s="218"/>
      <c r="S836" s="218"/>
      <c r="T836" s="219"/>
      <c r="AT836" s="220" t="s">
        <v>193</v>
      </c>
      <c r="AU836" s="220" t="s">
        <v>80</v>
      </c>
      <c r="AV836" s="14" t="s">
        <v>80</v>
      </c>
      <c r="AW836" s="14" t="s">
        <v>33</v>
      </c>
      <c r="AX836" s="14" t="s">
        <v>71</v>
      </c>
      <c r="AY836" s="220" t="s">
        <v>180</v>
      </c>
    </row>
    <row r="837" spans="1:65" s="14" customFormat="1" ht="11.25">
      <c r="B837" s="210"/>
      <c r="C837" s="211"/>
      <c r="D837" s="193" t="s">
        <v>193</v>
      </c>
      <c r="E837" s="212" t="s">
        <v>19</v>
      </c>
      <c r="F837" s="213" t="s">
        <v>944</v>
      </c>
      <c r="G837" s="211"/>
      <c r="H837" s="214">
        <v>10</v>
      </c>
      <c r="I837" s="215"/>
      <c r="J837" s="211"/>
      <c r="K837" s="211"/>
      <c r="L837" s="216"/>
      <c r="M837" s="217"/>
      <c r="N837" s="218"/>
      <c r="O837" s="218"/>
      <c r="P837" s="218"/>
      <c r="Q837" s="218"/>
      <c r="R837" s="218"/>
      <c r="S837" s="218"/>
      <c r="T837" s="219"/>
      <c r="AT837" s="220" t="s">
        <v>193</v>
      </c>
      <c r="AU837" s="220" t="s">
        <v>80</v>
      </c>
      <c r="AV837" s="14" t="s">
        <v>80</v>
      </c>
      <c r="AW837" s="14" t="s">
        <v>33</v>
      </c>
      <c r="AX837" s="14" t="s">
        <v>71</v>
      </c>
      <c r="AY837" s="220" t="s">
        <v>180</v>
      </c>
    </row>
    <row r="838" spans="1:65" s="15" customFormat="1" ht="11.25">
      <c r="B838" s="221"/>
      <c r="C838" s="222"/>
      <c r="D838" s="193" t="s">
        <v>193</v>
      </c>
      <c r="E838" s="223" t="s">
        <v>19</v>
      </c>
      <c r="F838" s="224" t="s">
        <v>238</v>
      </c>
      <c r="G838" s="222"/>
      <c r="H838" s="225">
        <v>49.65</v>
      </c>
      <c r="I838" s="226"/>
      <c r="J838" s="222"/>
      <c r="K838" s="222"/>
      <c r="L838" s="227"/>
      <c r="M838" s="228"/>
      <c r="N838" s="229"/>
      <c r="O838" s="229"/>
      <c r="P838" s="229"/>
      <c r="Q838" s="229"/>
      <c r="R838" s="229"/>
      <c r="S838" s="229"/>
      <c r="T838" s="230"/>
      <c r="AT838" s="231" t="s">
        <v>193</v>
      </c>
      <c r="AU838" s="231" t="s">
        <v>80</v>
      </c>
      <c r="AV838" s="15" t="s">
        <v>187</v>
      </c>
      <c r="AW838" s="15" t="s">
        <v>33</v>
      </c>
      <c r="AX838" s="15" t="s">
        <v>78</v>
      </c>
      <c r="AY838" s="231" t="s">
        <v>180</v>
      </c>
    </row>
    <row r="839" spans="1:65" s="2" customFormat="1" ht="24.2" customHeight="1">
      <c r="A839" s="36"/>
      <c r="B839" s="37"/>
      <c r="C839" s="180" t="s">
        <v>509</v>
      </c>
      <c r="D839" s="180" t="s">
        <v>182</v>
      </c>
      <c r="E839" s="181" t="s">
        <v>945</v>
      </c>
      <c r="F839" s="182" t="s">
        <v>946</v>
      </c>
      <c r="G839" s="183" t="s">
        <v>230</v>
      </c>
      <c r="H839" s="184">
        <v>26.6</v>
      </c>
      <c r="I839" s="185"/>
      <c r="J839" s="186">
        <f>ROUND(I839*H839,2)</f>
        <v>0</v>
      </c>
      <c r="K839" s="182" t="s">
        <v>186</v>
      </c>
      <c r="L839" s="41"/>
      <c r="M839" s="187" t="s">
        <v>19</v>
      </c>
      <c r="N839" s="188" t="s">
        <v>42</v>
      </c>
      <c r="O839" s="66"/>
      <c r="P839" s="189">
        <f>O839*H839</f>
        <v>0</v>
      </c>
      <c r="Q839" s="189">
        <v>2.4889999999999999E-2</v>
      </c>
      <c r="R839" s="189">
        <f>Q839*H839</f>
        <v>0.66207400000000005</v>
      </c>
      <c r="S839" s="189">
        <v>0</v>
      </c>
      <c r="T839" s="190">
        <f>S839*H839</f>
        <v>0</v>
      </c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R839" s="191" t="s">
        <v>312</v>
      </c>
      <c r="AT839" s="191" t="s">
        <v>182</v>
      </c>
      <c r="AU839" s="191" t="s">
        <v>80</v>
      </c>
      <c r="AY839" s="19" t="s">
        <v>180</v>
      </c>
      <c r="BE839" s="192">
        <f>IF(N839="základní",J839,0)</f>
        <v>0</v>
      </c>
      <c r="BF839" s="192">
        <f>IF(N839="snížená",J839,0)</f>
        <v>0</v>
      </c>
      <c r="BG839" s="192">
        <f>IF(N839="zákl. přenesená",J839,0)</f>
        <v>0</v>
      </c>
      <c r="BH839" s="192">
        <f>IF(N839="sníž. přenesená",J839,0)</f>
        <v>0</v>
      </c>
      <c r="BI839" s="192">
        <f>IF(N839="nulová",J839,0)</f>
        <v>0</v>
      </c>
      <c r="BJ839" s="19" t="s">
        <v>78</v>
      </c>
      <c r="BK839" s="192">
        <f>ROUND(I839*H839,2)</f>
        <v>0</v>
      </c>
      <c r="BL839" s="19" t="s">
        <v>312</v>
      </c>
      <c r="BM839" s="191" t="s">
        <v>947</v>
      </c>
    </row>
    <row r="840" spans="1:65" s="2" customFormat="1" ht="39">
      <c r="A840" s="36"/>
      <c r="B840" s="37"/>
      <c r="C840" s="38"/>
      <c r="D840" s="193" t="s">
        <v>189</v>
      </c>
      <c r="E840" s="38"/>
      <c r="F840" s="194" t="s">
        <v>948</v>
      </c>
      <c r="G840" s="38"/>
      <c r="H840" s="38"/>
      <c r="I840" s="195"/>
      <c r="J840" s="38"/>
      <c r="K840" s="38"/>
      <c r="L840" s="41"/>
      <c r="M840" s="196"/>
      <c r="N840" s="197"/>
      <c r="O840" s="66"/>
      <c r="P840" s="66"/>
      <c r="Q840" s="66"/>
      <c r="R840" s="66"/>
      <c r="S840" s="66"/>
      <c r="T840" s="67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T840" s="19" t="s">
        <v>189</v>
      </c>
      <c r="AU840" s="19" t="s">
        <v>80</v>
      </c>
    </row>
    <row r="841" spans="1:65" s="2" customFormat="1" ht="11.25">
      <c r="A841" s="36"/>
      <c r="B841" s="37"/>
      <c r="C841" s="38"/>
      <c r="D841" s="198" t="s">
        <v>191</v>
      </c>
      <c r="E841" s="38"/>
      <c r="F841" s="199" t="s">
        <v>949</v>
      </c>
      <c r="G841" s="38"/>
      <c r="H841" s="38"/>
      <c r="I841" s="195"/>
      <c r="J841" s="38"/>
      <c r="K841" s="38"/>
      <c r="L841" s="41"/>
      <c r="M841" s="196"/>
      <c r="N841" s="197"/>
      <c r="O841" s="66"/>
      <c r="P841" s="66"/>
      <c r="Q841" s="66"/>
      <c r="R841" s="66"/>
      <c r="S841" s="66"/>
      <c r="T841" s="67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T841" s="19" t="s">
        <v>191</v>
      </c>
      <c r="AU841" s="19" t="s">
        <v>80</v>
      </c>
    </row>
    <row r="842" spans="1:65" s="13" customFormat="1" ht="11.25">
      <c r="B842" s="200"/>
      <c r="C842" s="201"/>
      <c r="D842" s="193" t="s">
        <v>193</v>
      </c>
      <c r="E842" s="202" t="s">
        <v>19</v>
      </c>
      <c r="F842" s="203" t="s">
        <v>950</v>
      </c>
      <c r="G842" s="201"/>
      <c r="H842" s="202" t="s">
        <v>19</v>
      </c>
      <c r="I842" s="204"/>
      <c r="J842" s="201"/>
      <c r="K842" s="201"/>
      <c r="L842" s="205"/>
      <c r="M842" s="206"/>
      <c r="N842" s="207"/>
      <c r="O842" s="207"/>
      <c r="P842" s="207"/>
      <c r="Q842" s="207"/>
      <c r="R842" s="207"/>
      <c r="S842" s="207"/>
      <c r="T842" s="208"/>
      <c r="AT842" s="209" t="s">
        <v>193</v>
      </c>
      <c r="AU842" s="209" t="s">
        <v>80</v>
      </c>
      <c r="AV842" s="13" t="s">
        <v>78</v>
      </c>
      <c r="AW842" s="13" t="s">
        <v>33</v>
      </c>
      <c r="AX842" s="13" t="s">
        <v>71</v>
      </c>
      <c r="AY842" s="209" t="s">
        <v>180</v>
      </c>
    </row>
    <row r="843" spans="1:65" s="14" customFormat="1" ht="11.25">
      <c r="B843" s="210"/>
      <c r="C843" s="211"/>
      <c r="D843" s="193" t="s">
        <v>193</v>
      </c>
      <c r="E843" s="212" t="s">
        <v>19</v>
      </c>
      <c r="F843" s="213" t="s">
        <v>951</v>
      </c>
      <c r="G843" s="211"/>
      <c r="H843" s="214">
        <v>26.6</v>
      </c>
      <c r="I843" s="215"/>
      <c r="J843" s="211"/>
      <c r="K843" s="211"/>
      <c r="L843" s="216"/>
      <c r="M843" s="217"/>
      <c r="N843" s="218"/>
      <c r="O843" s="218"/>
      <c r="P843" s="218"/>
      <c r="Q843" s="218"/>
      <c r="R843" s="218"/>
      <c r="S843" s="218"/>
      <c r="T843" s="219"/>
      <c r="AT843" s="220" t="s">
        <v>193</v>
      </c>
      <c r="AU843" s="220" t="s">
        <v>80</v>
      </c>
      <c r="AV843" s="14" t="s">
        <v>80</v>
      </c>
      <c r="AW843" s="14" t="s">
        <v>33</v>
      </c>
      <c r="AX843" s="14" t="s">
        <v>78</v>
      </c>
      <c r="AY843" s="220" t="s">
        <v>180</v>
      </c>
    </row>
    <row r="844" spans="1:65" s="2" customFormat="1" ht="21.75" customHeight="1">
      <c r="A844" s="36"/>
      <c r="B844" s="37"/>
      <c r="C844" s="180" t="s">
        <v>952</v>
      </c>
      <c r="D844" s="180" t="s">
        <v>182</v>
      </c>
      <c r="E844" s="181" t="s">
        <v>953</v>
      </c>
      <c r="F844" s="182" t="s">
        <v>954</v>
      </c>
      <c r="G844" s="183" t="s">
        <v>230</v>
      </c>
      <c r="H844" s="184">
        <v>84.7</v>
      </c>
      <c r="I844" s="185"/>
      <c r="J844" s="186">
        <f>ROUND(I844*H844,2)</f>
        <v>0</v>
      </c>
      <c r="K844" s="182" t="s">
        <v>186</v>
      </c>
      <c r="L844" s="41"/>
      <c r="M844" s="187" t="s">
        <v>19</v>
      </c>
      <c r="N844" s="188" t="s">
        <v>42</v>
      </c>
      <c r="O844" s="66"/>
      <c r="P844" s="189">
        <f>O844*H844</f>
        <v>0</v>
      </c>
      <c r="Q844" s="189">
        <v>6.9999999999999999E-4</v>
      </c>
      <c r="R844" s="189">
        <f>Q844*H844</f>
        <v>5.9290000000000002E-2</v>
      </c>
      <c r="S844" s="189">
        <v>0</v>
      </c>
      <c r="T844" s="190">
        <f>S844*H844</f>
        <v>0</v>
      </c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R844" s="191" t="s">
        <v>312</v>
      </c>
      <c r="AT844" s="191" t="s">
        <v>182</v>
      </c>
      <c r="AU844" s="191" t="s">
        <v>80</v>
      </c>
      <c r="AY844" s="19" t="s">
        <v>180</v>
      </c>
      <c r="BE844" s="192">
        <f>IF(N844="základní",J844,0)</f>
        <v>0</v>
      </c>
      <c r="BF844" s="192">
        <f>IF(N844="snížená",J844,0)</f>
        <v>0</v>
      </c>
      <c r="BG844" s="192">
        <f>IF(N844="zákl. přenesená",J844,0)</f>
        <v>0</v>
      </c>
      <c r="BH844" s="192">
        <f>IF(N844="sníž. přenesená",J844,0)</f>
        <v>0</v>
      </c>
      <c r="BI844" s="192">
        <f>IF(N844="nulová",J844,0)</f>
        <v>0</v>
      </c>
      <c r="BJ844" s="19" t="s">
        <v>78</v>
      </c>
      <c r="BK844" s="192">
        <f>ROUND(I844*H844,2)</f>
        <v>0</v>
      </c>
      <c r="BL844" s="19" t="s">
        <v>312</v>
      </c>
      <c r="BM844" s="191" t="s">
        <v>955</v>
      </c>
    </row>
    <row r="845" spans="1:65" s="2" customFormat="1" ht="19.5">
      <c r="A845" s="36"/>
      <c r="B845" s="37"/>
      <c r="C845" s="38"/>
      <c r="D845" s="193" t="s">
        <v>189</v>
      </c>
      <c r="E845" s="38"/>
      <c r="F845" s="194" t="s">
        <v>956</v>
      </c>
      <c r="G845" s="38"/>
      <c r="H845" s="38"/>
      <c r="I845" s="195"/>
      <c r="J845" s="38"/>
      <c r="K845" s="38"/>
      <c r="L845" s="41"/>
      <c r="M845" s="196"/>
      <c r="N845" s="197"/>
      <c r="O845" s="66"/>
      <c r="P845" s="66"/>
      <c r="Q845" s="66"/>
      <c r="R845" s="66"/>
      <c r="S845" s="66"/>
      <c r="T845" s="67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T845" s="19" t="s">
        <v>189</v>
      </c>
      <c r="AU845" s="19" t="s">
        <v>80</v>
      </c>
    </row>
    <row r="846" spans="1:65" s="2" customFormat="1" ht="11.25">
      <c r="A846" s="36"/>
      <c r="B846" s="37"/>
      <c r="C846" s="38"/>
      <c r="D846" s="198" t="s">
        <v>191</v>
      </c>
      <c r="E846" s="38"/>
      <c r="F846" s="199" t="s">
        <v>957</v>
      </c>
      <c r="G846" s="38"/>
      <c r="H846" s="38"/>
      <c r="I846" s="195"/>
      <c r="J846" s="38"/>
      <c r="K846" s="38"/>
      <c r="L846" s="41"/>
      <c r="M846" s="196"/>
      <c r="N846" s="197"/>
      <c r="O846" s="66"/>
      <c r="P846" s="66"/>
      <c r="Q846" s="66"/>
      <c r="R846" s="66"/>
      <c r="S846" s="66"/>
      <c r="T846" s="67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T846" s="19" t="s">
        <v>191</v>
      </c>
      <c r="AU846" s="19" t="s">
        <v>80</v>
      </c>
    </row>
    <row r="847" spans="1:65" s="14" customFormat="1" ht="22.5">
      <c r="B847" s="210"/>
      <c r="C847" s="211"/>
      <c r="D847" s="193" t="s">
        <v>193</v>
      </c>
      <c r="E847" s="212" t="s">
        <v>19</v>
      </c>
      <c r="F847" s="213" t="s">
        <v>936</v>
      </c>
      <c r="G847" s="211"/>
      <c r="H847" s="214">
        <v>8.4499999999999993</v>
      </c>
      <c r="I847" s="215"/>
      <c r="J847" s="211"/>
      <c r="K847" s="211"/>
      <c r="L847" s="216"/>
      <c r="M847" s="217"/>
      <c r="N847" s="218"/>
      <c r="O847" s="218"/>
      <c r="P847" s="218"/>
      <c r="Q847" s="218"/>
      <c r="R847" s="218"/>
      <c r="S847" s="218"/>
      <c r="T847" s="219"/>
      <c r="AT847" s="220" t="s">
        <v>193</v>
      </c>
      <c r="AU847" s="220" t="s">
        <v>80</v>
      </c>
      <c r="AV847" s="14" t="s">
        <v>80</v>
      </c>
      <c r="AW847" s="14" t="s">
        <v>33</v>
      </c>
      <c r="AX847" s="14" t="s">
        <v>71</v>
      </c>
      <c r="AY847" s="220" t="s">
        <v>180</v>
      </c>
    </row>
    <row r="848" spans="1:65" s="13" customFormat="1" ht="11.25">
      <c r="B848" s="200"/>
      <c r="C848" s="201"/>
      <c r="D848" s="193" t="s">
        <v>193</v>
      </c>
      <c r="E848" s="202" t="s">
        <v>19</v>
      </c>
      <c r="F848" s="203" t="s">
        <v>201</v>
      </c>
      <c r="G848" s="201"/>
      <c r="H848" s="202" t="s">
        <v>19</v>
      </c>
      <c r="I848" s="204"/>
      <c r="J848" s="201"/>
      <c r="K848" s="201"/>
      <c r="L848" s="205"/>
      <c r="M848" s="206"/>
      <c r="N848" s="207"/>
      <c r="O848" s="207"/>
      <c r="P848" s="207"/>
      <c r="Q848" s="207"/>
      <c r="R848" s="207"/>
      <c r="S848" s="207"/>
      <c r="T848" s="208"/>
      <c r="AT848" s="209" t="s">
        <v>193</v>
      </c>
      <c r="AU848" s="209" t="s">
        <v>80</v>
      </c>
      <c r="AV848" s="13" t="s">
        <v>78</v>
      </c>
      <c r="AW848" s="13" t="s">
        <v>33</v>
      </c>
      <c r="AX848" s="13" t="s">
        <v>71</v>
      </c>
      <c r="AY848" s="209" t="s">
        <v>180</v>
      </c>
    </row>
    <row r="849" spans="1:65" s="14" customFormat="1" ht="11.25">
      <c r="B849" s="210"/>
      <c r="C849" s="211"/>
      <c r="D849" s="193" t="s">
        <v>193</v>
      </c>
      <c r="E849" s="212" t="s">
        <v>19</v>
      </c>
      <c r="F849" s="213" t="s">
        <v>942</v>
      </c>
      <c r="G849" s="211"/>
      <c r="H849" s="214">
        <v>29.65</v>
      </c>
      <c r="I849" s="215"/>
      <c r="J849" s="211"/>
      <c r="K849" s="211"/>
      <c r="L849" s="216"/>
      <c r="M849" s="217"/>
      <c r="N849" s="218"/>
      <c r="O849" s="218"/>
      <c r="P849" s="218"/>
      <c r="Q849" s="218"/>
      <c r="R849" s="218"/>
      <c r="S849" s="218"/>
      <c r="T849" s="219"/>
      <c r="AT849" s="220" t="s">
        <v>193</v>
      </c>
      <c r="AU849" s="220" t="s">
        <v>80</v>
      </c>
      <c r="AV849" s="14" t="s">
        <v>80</v>
      </c>
      <c r="AW849" s="14" t="s">
        <v>33</v>
      </c>
      <c r="AX849" s="14" t="s">
        <v>71</v>
      </c>
      <c r="AY849" s="220" t="s">
        <v>180</v>
      </c>
    </row>
    <row r="850" spans="1:65" s="14" customFormat="1" ht="11.25">
      <c r="B850" s="210"/>
      <c r="C850" s="211"/>
      <c r="D850" s="193" t="s">
        <v>193</v>
      </c>
      <c r="E850" s="212" t="s">
        <v>19</v>
      </c>
      <c r="F850" s="213" t="s">
        <v>943</v>
      </c>
      <c r="G850" s="211"/>
      <c r="H850" s="214">
        <v>10</v>
      </c>
      <c r="I850" s="215"/>
      <c r="J850" s="211"/>
      <c r="K850" s="211"/>
      <c r="L850" s="216"/>
      <c r="M850" s="217"/>
      <c r="N850" s="218"/>
      <c r="O850" s="218"/>
      <c r="P850" s="218"/>
      <c r="Q850" s="218"/>
      <c r="R850" s="218"/>
      <c r="S850" s="218"/>
      <c r="T850" s="219"/>
      <c r="AT850" s="220" t="s">
        <v>193</v>
      </c>
      <c r="AU850" s="220" t="s">
        <v>80</v>
      </c>
      <c r="AV850" s="14" t="s">
        <v>80</v>
      </c>
      <c r="AW850" s="14" t="s">
        <v>33</v>
      </c>
      <c r="AX850" s="14" t="s">
        <v>71</v>
      </c>
      <c r="AY850" s="220" t="s">
        <v>180</v>
      </c>
    </row>
    <row r="851" spans="1:65" s="14" customFormat="1" ht="11.25">
      <c r="B851" s="210"/>
      <c r="C851" s="211"/>
      <c r="D851" s="193" t="s">
        <v>193</v>
      </c>
      <c r="E851" s="212" t="s">
        <v>19</v>
      </c>
      <c r="F851" s="213" t="s">
        <v>944</v>
      </c>
      <c r="G851" s="211"/>
      <c r="H851" s="214">
        <v>10</v>
      </c>
      <c r="I851" s="215"/>
      <c r="J851" s="211"/>
      <c r="K851" s="211"/>
      <c r="L851" s="216"/>
      <c r="M851" s="217"/>
      <c r="N851" s="218"/>
      <c r="O851" s="218"/>
      <c r="P851" s="218"/>
      <c r="Q851" s="218"/>
      <c r="R851" s="218"/>
      <c r="S851" s="218"/>
      <c r="T851" s="219"/>
      <c r="AT851" s="220" t="s">
        <v>193</v>
      </c>
      <c r="AU851" s="220" t="s">
        <v>80</v>
      </c>
      <c r="AV851" s="14" t="s">
        <v>80</v>
      </c>
      <c r="AW851" s="14" t="s">
        <v>33</v>
      </c>
      <c r="AX851" s="14" t="s">
        <v>71</v>
      </c>
      <c r="AY851" s="220" t="s">
        <v>180</v>
      </c>
    </row>
    <row r="852" spans="1:65" s="14" customFormat="1" ht="11.25">
      <c r="B852" s="210"/>
      <c r="C852" s="211"/>
      <c r="D852" s="193" t="s">
        <v>193</v>
      </c>
      <c r="E852" s="212" t="s">
        <v>19</v>
      </c>
      <c r="F852" s="213" t="s">
        <v>951</v>
      </c>
      <c r="G852" s="211"/>
      <c r="H852" s="214">
        <v>26.6</v>
      </c>
      <c r="I852" s="215"/>
      <c r="J852" s="211"/>
      <c r="K852" s="211"/>
      <c r="L852" s="216"/>
      <c r="M852" s="217"/>
      <c r="N852" s="218"/>
      <c r="O852" s="218"/>
      <c r="P852" s="218"/>
      <c r="Q852" s="218"/>
      <c r="R852" s="218"/>
      <c r="S852" s="218"/>
      <c r="T852" s="219"/>
      <c r="AT852" s="220" t="s">
        <v>193</v>
      </c>
      <c r="AU852" s="220" t="s">
        <v>80</v>
      </c>
      <c r="AV852" s="14" t="s">
        <v>80</v>
      </c>
      <c r="AW852" s="14" t="s">
        <v>33</v>
      </c>
      <c r="AX852" s="14" t="s">
        <v>71</v>
      </c>
      <c r="AY852" s="220" t="s">
        <v>180</v>
      </c>
    </row>
    <row r="853" spans="1:65" s="15" customFormat="1" ht="11.25">
      <c r="B853" s="221"/>
      <c r="C853" s="222"/>
      <c r="D853" s="193" t="s">
        <v>193</v>
      </c>
      <c r="E853" s="223" t="s">
        <v>19</v>
      </c>
      <c r="F853" s="224" t="s">
        <v>238</v>
      </c>
      <c r="G853" s="222"/>
      <c r="H853" s="225">
        <v>84.699999999999989</v>
      </c>
      <c r="I853" s="226"/>
      <c r="J853" s="222"/>
      <c r="K853" s="222"/>
      <c r="L853" s="227"/>
      <c r="M853" s="228"/>
      <c r="N853" s="229"/>
      <c r="O853" s="229"/>
      <c r="P853" s="229"/>
      <c r="Q853" s="229"/>
      <c r="R853" s="229"/>
      <c r="S853" s="229"/>
      <c r="T853" s="230"/>
      <c r="AT853" s="231" t="s">
        <v>193</v>
      </c>
      <c r="AU853" s="231" t="s">
        <v>80</v>
      </c>
      <c r="AV853" s="15" t="s">
        <v>187</v>
      </c>
      <c r="AW853" s="15" t="s">
        <v>33</v>
      </c>
      <c r="AX853" s="15" t="s">
        <v>78</v>
      </c>
      <c r="AY853" s="231" t="s">
        <v>180</v>
      </c>
    </row>
    <row r="854" spans="1:65" s="2" customFormat="1" ht="24.2" customHeight="1">
      <c r="A854" s="36"/>
      <c r="B854" s="37"/>
      <c r="C854" s="180" t="s">
        <v>958</v>
      </c>
      <c r="D854" s="180" t="s">
        <v>182</v>
      </c>
      <c r="E854" s="181" t="s">
        <v>959</v>
      </c>
      <c r="F854" s="182" t="s">
        <v>960</v>
      </c>
      <c r="G854" s="183" t="s">
        <v>230</v>
      </c>
      <c r="H854" s="184">
        <v>74.14</v>
      </c>
      <c r="I854" s="185"/>
      <c r="J854" s="186">
        <f>ROUND(I854*H854,2)</f>
        <v>0</v>
      </c>
      <c r="K854" s="182" t="s">
        <v>186</v>
      </c>
      <c r="L854" s="41"/>
      <c r="M854" s="187" t="s">
        <v>19</v>
      </c>
      <c r="N854" s="188" t="s">
        <v>42</v>
      </c>
      <c r="O854" s="66"/>
      <c r="P854" s="189">
        <f>O854*H854</f>
        <v>0</v>
      </c>
      <c r="Q854" s="189">
        <v>0</v>
      </c>
      <c r="R854" s="189">
        <f>Q854*H854</f>
        <v>0</v>
      </c>
      <c r="S854" s="189">
        <v>1.721E-2</v>
      </c>
      <c r="T854" s="190">
        <f>S854*H854</f>
        <v>1.2759494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191" t="s">
        <v>312</v>
      </c>
      <c r="AT854" s="191" t="s">
        <v>182</v>
      </c>
      <c r="AU854" s="191" t="s">
        <v>80</v>
      </c>
      <c r="AY854" s="19" t="s">
        <v>180</v>
      </c>
      <c r="BE854" s="192">
        <f>IF(N854="základní",J854,0)</f>
        <v>0</v>
      </c>
      <c r="BF854" s="192">
        <f>IF(N854="snížená",J854,0)</f>
        <v>0</v>
      </c>
      <c r="BG854" s="192">
        <f>IF(N854="zákl. přenesená",J854,0)</f>
        <v>0</v>
      </c>
      <c r="BH854" s="192">
        <f>IF(N854="sníž. přenesená",J854,0)</f>
        <v>0</v>
      </c>
      <c r="BI854" s="192">
        <f>IF(N854="nulová",J854,0)</f>
        <v>0</v>
      </c>
      <c r="BJ854" s="19" t="s">
        <v>78</v>
      </c>
      <c r="BK854" s="192">
        <f>ROUND(I854*H854,2)</f>
        <v>0</v>
      </c>
      <c r="BL854" s="19" t="s">
        <v>312</v>
      </c>
      <c r="BM854" s="191" t="s">
        <v>961</v>
      </c>
    </row>
    <row r="855" spans="1:65" s="2" customFormat="1" ht="29.25">
      <c r="A855" s="36"/>
      <c r="B855" s="37"/>
      <c r="C855" s="38"/>
      <c r="D855" s="193" t="s">
        <v>189</v>
      </c>
      <c r="E855" s="38"/>
      <c r="F855" s="194" t="s">
        <v>962</v>
      </c>
      <c r="G855" s="38"/>
      <c r="H855" s="38"/>
      <c r="I855" s="195"/>
      <c r="J855" s="38"/>
      <c r="K855" s="38"/>
      <c r="L855" s="41"/>
      <c r="M855" s="196"/>
      <c r="N855" s="197"/>
      <c r="O855" s="66"/>
      <c r="P855" s="66"/>
      <c r="Q855" s="66"/>
      <c r="R855" s="66"/>
      <c r="S855" s="66"/>
      <c r="T855" s="67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T855" s="19" t="s">
        <v>189</v>
      </c>
      <c r="AU855" s="19" t="s">
        <v>80</v>
      </c>
    </row>
    <row r="856" spans="1:65" s="2" customFormat="1" ht="11.25">
      <c r="A856" s="36"/>
      <c r="B856" s="37"/>
      <c r="C856" s="38"/>
      <c r="D856" s="198" t="s">
        <v>191</v>
      </c>
      <c r="E856" s="38"/>
      <c r="F856" s="199" t="s">
        <v>963</v>
      </c>
      <c r="G856" s="38"/>
      <c r="H856" s="38"/>
      <c r="I856" s="195"/>
      <c r="J856" s="38"/>
      <c r="K856" s="38"/>
      <c r="L856" s="41"/>
      <c r="M856" s="196"/>
      <c r="N856" s="197"/>
      <c r="O856" s="66"/>
      <c r="P856" s="66"/>
      <c r="Q856" s="66"/>
      <c r="R856" s="66"/>
      <c r="S856" s="66"/>
      <c r="T856" s="67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T856" s="19" t="s">
        <v>191</v>
      </c>
      <c r="AU856" s="19" t="s">
        <v>80</v>
      </c>
    </row>
    <row r="857" spans="1:65" s="13" customFormat="1" ht="11.25">
      <c r="B857" s="200"/>
      <c r="C857" s="201"/>
      <c r="D857" s="193" t="s">
        <v>193</v>
      </c>
      <c r="E857" s="202" t="s">
        <v>19</v>
      </c>
      <c r="F857" s="203" t="s">
        <v>964</v>
      </c>
      <c r="G857" s="201"/>
      <c r="H857" s="202" t="s">
        <v>19</v>
      </c>
      <c r="I857" s="204"/>
      <c r="J857" s="201"/>
      <c r="K857" s="201"/>
      <c r="L857" s="205"/>
      <c r="M857" s="206"/>
      <c r="N857" s="207"/>
      <c r="O857" s="207"/>
      <c r="P857" s="207"/>
      <c r="Q857" s="207"/>
      <c r="R857" s="207"/>
      <c r="S857" s="207"/>
      <c r="T857" s="208"/>
      <c r="AT857" s="209" t="s">
        <v>193</v>
      </c>
      <c r="AU857" s="209" t="s">
        <v>80</v>
      </c>
      <c r="AV857" s="13" t="s">
        <v>78</v>
      </c>
      <c r="AW857" s="13" t="s">
        <v>33</v>
      </c>
      <c r="AX857" s="13" t="s">
        <v>71</v>
      </c>
      <c r="AY857" s="209" t="s">
        <v>180</v>
      </c>
    </row>
    <row r="858" spans="1:65" s="14" customFormat="1" ht="11.25">
      <c r="B858" s="210"/>
      <c r="C858" s="211"/>
      <c r="D858" s="193" t="s">
        <v>193</v>
      </c>
      <c r="E858" s="212" t="s">
        <v>19</v>
      </c>
      <c r="F858" s="213" t="s">
        <v>779</v>
      </c>
      <c r="G858" s="211"/>
      <c r="H858" s="214">
        <v>7</v>
      </c>
      <c r="I858" s="215"/>
      <c r="J858" s="211"/>
      <c r="K858" s="211"/>
      <c r="L858" s="216"/>
      <c r="M858" s="217"/>
      <c r="N858" s="218"/>
      <c r="O858" s="218"/>
      <c r="P858" s="218"/>
      <c r="Q858" s="218"/>
      <c r="R858" s="218"/>
      <c r="S858" s="218"/>
      <c r="T858" s="219"/>
      <c r="AT858" s="220" t="s">
        <v>193</v>
      </c>
      <c r="AU858" s="220" t="s">
        <v>80</v>
      </c>
      <c r="AV858" s="14" t="s">
        <v>80</v>
      </c>
      <c r="AW858" s="14" t="s">
        <v>33</v>
      </c>
      <c r="AX858" s="14" t="s">
        <v>71</v>
      </c>
      <c r="AY858" s="220" t="s">
        <v>180</v>
      </c>
    </row>
    <row r="859" spans="1:65" s="14" customFormat="1" ht="11.25">
      <c r="B859" s="210"/>
      <c r="C859" s="211"/>
      <c r="D859" s="193" t="s">
        <v>193</v>
      </c>
      <c r="E859" s="212" t="s">
        <v>19</v>
      </c>
      <c r="F859" s="213" t="s">
        <v>780</v>
      </c>
      <c r="G859" s="211"/>
      <c r="H859" s="214">
        <v>7</v>
      </c>
      <c r="I859" s="215"/>
      <c r="J859" s="211"/>
      <c r="K859" s="211"/>
      <c r="L859" s="216"/>
      <c r="M859" s="217"/>
      <c r="N859" s="218"/>
      <c r="O859" s="218"/>
      <c r="P859" s="218"/>
      <c r="Q859" s="218"/>
      <c r="R859" s="218"/>
      <c r="S859" s="218"/>
      <c r="T859" s="219"/>
      <c r="AT859" s="220" t="s">
        <v>193</v>
      </c>
      <c r="AU859" s="220" t="s">
        <v>80</v>
      </c>
      <c r="AV859" s="14" t="s">
        <v>80</v>
      </c>
      <c r="AW859" s="14" t="s">
        <v>33</v>
      </c>
      <c r="AX859" s="14" t="s">
        <v>71</v>
      </c>
      <c r="AY859" s="220" t="s">
        <v>180</v>
      </c>
    </row>
    <row r="860" spans="1:65" s="14" customFormat="1" ht="11.25">
      <c r="B860" s="210"/>
      <c r="C860" s="211"/>
      <c r="D860" s="193" t="s">
        <v>193</v>
      </c>
      <c r="E860" s="212" t="s">
        <v>19</v>
      </c>
      <c r="F860" s="213" t="s">
        <v>781</v>
      </c>
      <c r="G860" s="211"/>
      <c r="H860" s="214">
        <v>18</v>
      </c>
      <c r="I860" s="215"/>
      <c r="J860" s="211"/>
      <c r="K860" s="211"/>
      <c r="L860" s="216"/>
      <c r="M860" s="217"/>
      <c r="N860" s="218"/>
      <c r="O860" s="218"/>
      <c r="P860" s="218"/>
      <c r="Q860" s="218"/>
      <c r="R860" s="218"/>
      <c r="S860" s="218"/>
      <c r="T860" s="219"/>
      <c r="AT860" s="220" t="s">
        <v>193</v>
      </c>
      <c r="AU860" s="220" t="s">
        <v>80</v>
      </c>
      <c r="AV860" s="14" t="s">
        <v>80</v>
      </c>
      <c r="AW860" s="14" t="s">
        <v>33</v>
      </c>
      <c r="AX860" s="14" t="s">
        <v>71</v>
      </c>
      <c r="AY860" s="220" t="s">
        <v>180</v>
      </c>
    </row>
    <row r="861" spans="1:65" s="14" customFormat="1" ht="11.25">
      <c r="B861" s="210"/>
      <c r="C861" s="211"/>
      <c r="D861" s="193" t="s">
        <v>193</v>
      </c>
      <c r="E861" s="212" t="s">
        <v>19</v>
      </c>
      <c r="F861" s="213" t="s">
        <v>782</v>
      </c>
      <c r="G861" s="211"/>
      <c r="H861" s="214">
        <v>4.0999999999999996</v>
      </c>
      <c r="I861" s="215"/>
      <c r="J861" s="211"/>
      <c r="K861" s="211"/>
      <c r="L861" s="216"/>
      <c r="M861" s="217"/>
      <c r="N861" s="218"/>
      <c r="O861" s="218"/>
      <c r="P861" s="218"/>
      <c r="Q861" s="218"/>
      <c r="R861" s="218"/>
      <c r="S861" s="218"/>
      <c r="T861" s="219"/>
      <c r="AT861" s="220" t="s">
        <v>193</v>
      </c>
      <c r="AU861" s="220" t="s">
        <v>80</v>
      </c>
      <c r="AV861" s="14" t="s">
        <v>80</v>
      </c>
      <c r="AW861" s="14" t="s">
        <v>33</v>
      </c>
      <c r="AX861" s="14" t="s">
        <v>71</v>
      </c>
      <c r="AY861" s="220" t="s">
        <v>180</v>
      </c>
    </row>
    <row r="862" spans="1:65" s="14" customFormat="1" ht="11.25">
      <c r="B862" s="210"/>
      <c r="C862" s="211"/>
      <c r="D862" s="193" t="s">
        <v>193</v>
      </c>
      <c r="E862" s="212" t="s">
        <v>19</v>
      </c>
      <c r="F862" s="213" t="s">
        <v>783</v>
      </c>
      <c r="G862" s="211"/>
      <c r="H862" s="214">
        <v>6.46</v>
      </c>
      <c r="I862" s="215"/>
      <c r="J862" s="211"/>
      <c r="K862" s="211"/>
      <c r="L862" s="216"/>
      <c r="M862" s="217"/>
      <c r="N862" s="218"/>
      <c r="O862" s="218"/>
      <c r="P862" s="218"/>
      <c r="Q862" s="218"/>
      <c r="R862" s="218"/>
      <c r="S862" s="218"/>
      <c r="T862" s="219"/>
      <c r="AT862" s="220" t="s">
        <v>193</v>
      </c>
      <c r="AU862" s="220" t="s">
        <v>80</v>
      </c>
      <c r="AV862" s="14" t="s">
        <v>80</v>
      </c>
      <c r="AW862" s="14" t="s">
        <v>33</v>
      </c>
      <c r="AX862" s="14" t="s">
        <v>71</v>
      </c>
      <c r="AY862" s="220" t="s">
        <v>180</v>
      </c>
    </row>
    <row r="863" spans="1:65" s="14" customFormat="1" ht="11.25">
      <c r="B863" s="210"/>
      <c r="C863" s="211"/>
      <c r="D863" s="193" t="s">
        <v>193</v>
      </c>
      <c r="E863" s="212" t="s">
        <v>19</v>
      </c>
      <c r="F863" s="213" t="s">
        <v>784</v>
      </c>
      <c r="G863" s="211"/>
      <c r="H863" s="214">
        <v>10.4</v>
      </c>
      <c r="I863" s="215"/>
      <c r="J863" s="211"/>
      <c r="K863" s="211"/>
      <c r="L863" s="216"/>
      <c r="M863" s="217"/>
      <c r="N863" s="218"/>
      <c r="O863" s="218"/>
      <c r="P863" s="218"/>
      <c r="Q863" s="218"/>
      <c r="R863" s="218"/>
      <c r="S863" s="218"/>
      <c r="T863" s="219"/>
      <c r="AT863" s="220" t="s">
        <v>193</v>
      </c>
      <c r="AU863" s="220" t="s">
        <v>80</v>
      </c>
      <c r="AV863" s="14" t="s">
        <v>80</v>
      </c>
      <c r="AW863" s="14" t="s">
        <v>33</v>
      </c>
      <c r="AX863" s="14" t="s">
        <v>71</v>
      </c>
      <c r="AY863" s="220" t="s">
        <v>180</v>
      </c>
    </row>
    <row r="864" spans="1:65" s="14" customFormat="1" ht="11.25">
      <c r="B864" s="210"/>
      <c r="C864" s="211"/>
      <c r="D864" s="193" t="s">
        <v>193</v>
      </c>
      <c r="E864" s="212" t="s">
        <v>19</v>
      </c>
      <c r="F864" s="213" t="s">
        <v>785</v>
      </c>
      <c r="G864" s="211"/>
      <c r="H864" s="214">
        <v>7.32</v>
      </c>
      <c r="I864" s="215"/>
      <c r="J864" s="211"/>
      <c r="K864" s="211"/>
      <c r="L864" s="216"/>
      <c r="M864" s="217"/>
      <c r="N864" s="218"/>
      <c r="O864" s="218"/>
      <c r="P864" s="218"/>
      <c r="Q864" s="218"/>
      <c r="R864" s="218"/>
      <c r="S864" s="218"/>
      <c r="T864" s="219"/>
      <c r="AT864" s="220" t="s">
        <v>193</v>
      </c>
      <c r="AU864" s="220" t="s">
        <v>80</v>
      </c>
      <c r="AV864" s="14" t="s">
        <v>80</v>
      </c>
      <c r="AW864" s="14" t="s">
        <v>33</v>
      </c>
      <c r="AX864" s="14" t="s">
        <v>71</v>
      </c>
      <c r="AY864" s="220" t="s">
        <v>180</v>
      </c>
    </row>
    <row r="865" spans="1:65" s="14" customFormat="1" ht="11.25">
      <c r="B865" s="210"/>
      <c r="C865" s="211"/>
      <c r="D865" s="193" t="s">
        <v>193</v>
      </c>
      <c r="E865" s="212" t="s">
        <v>19</v>
      </c>
      <c r="F865" s="213" t="s">
        <v>786</v>
      </c>
      <c r="G865" s="211"/>
      <c r="H865" s="214">
        <v>5.41</v>
      </c>
      <c r="I865" s="215"/>
      <c r="J865" s="211"/>
      <c r="K865" s="211"/>
      <c r="L865" s="216"/>
      <c r="M865" s="217"/>
      <c r="N865" s="218"/>
      <c r="O865" s="218"/>
      <c r="P865" s="218"/>
      <c r="Q865" s="218"/>
      <c r="R865" s="218"/>
      <c r="S865" s="218"/>
      <c r="T865" s="219"/>
      <c r="AT865" s="220" t="s">
        <v>193</v>
      </c>
      <c r="AU865" s="220" t="s">
        <v>80</v>
      </c>
      <c r="AV865" s="14" t="s">
        <v>80</v>
      </c>
      <c r="AW865" s="14" t="s">
        <v>33</v>
      </c>
      <c r="AX865" s="14" t="s">
        <v>71</v>
      </c>
      <c r="AY865" s="220" t="s">
        <v>180</v>
      </c>
    </row>
    <row r="866" spans="1:65" s="14" customFormat="1" ht="22.5">
      <c r="B866" s="210"/>
      <c r="C866" s="211"/>
      <c r="D866" s="193" t="s">
        <v>193</v>
      </c>
      <c r="E866" s="212" t="s">
        <v>19</v>
      </c>
      <c r="F866" s="213" t="s">
        <v>936</v>
      </c>
      <c r="G866" s="211"/>
      <c r="H866" s="214">
        <v>8.4499999999999993</v>
      </c>
      <c r="I866" s="215"/>
      <c r="J866" s="211"/>
      <c r="K866" s="211"/>
      <c r="L866" s="216"/>
      <c r="M866" s="217"/>
      <c r="N866" s="218"/>
      <c r="O866" s="218"/>
      <c r="P866" s="218"/>
      <c r="Q866" s="218"/>
      <c r="R866" s="218"/>
      <c r="S866" s="218"/>
      <c r="T866" s="219"/>
      <c r="AT866" s="220" t="s">
        <v>193</v>
      </c>
      <c r="AU866" s="220" t="s">
        <v>80</v>
      </c>
      <c r="AV866" s="14" t="s">
        <v>80</v>
      </c>
      <c r="AW866" s="14" t="s">
        <v>33</v>
      </c>
      <c r="AX866" s="14" t="s">
        <v>71</v>
      </c>
      <c r="AY866" s="220" t="s">
        <v>180</v>
      </c>
    </row>
    <row r="867" spans="1:65" s="15" customFormat="1" ht="11.25">
      <c r="B867" s="221"/>
      <c r="C867" s="222"/>
      <c r="D867" s="193" t="s">
        <v>193</v>
      </c>
      <c r="E867" s="223" t="s">
        <v>19</v>
      </c>
      <c r="F867" s="224" t="s">
        <v>238</v>
      </c>
      <c r="G867" s="222"/>
      <c r="H867" s="225">
        <v>74.14</v>
      </c>
      <c r="I867" s="226"/>
      <c r="J867" s="222"/>
      <c r="K867" s="222"/>
      <c r="L867" s="227"/>
      <c r="M867" s="228"/>
      <c r="N867" s="229"/>
      <c r="O867" s="229"/>
      <c r="P867" s="229"/>
      <c r="Q867" s="229"/>
      <c r="R867" s="229"/>
      <c r="S867" s="229"/>
      <c r="T867" s="230"/>
      <c r="AT867" s="231" t="s">
        <v>193</v>
      </c>
      <c r="AU867" s="231" t="s">
        <v>80</v>
      </c>
      <c r="AV867" s="15" t="s">
        <v>187</v>
      </c>
      <c r="AW867" s="15" t="s">
        <v>33</v>
      </c>
      <c r="AX867" s="15" t="s">
        <v>78</v>
      </c>
      <c r="AY867" s="231" t="s">
        <v>180</v>
      </c>
    </row>
    <row r="868" spans="1:65" s="2" customFormat="1" ht="24.2" customHeight="1">
      <c r="A868" s="36"/>
      <c r="B868" s="37"/>
      <c r="C868" s="180" t="s">
        <v>965</v>
      </c>
      <c r="D868" s="180" t="s">
        <v>182</v>
      </c>
      <c r="E868" s="181" t="s">
        <v>966</v>
      </c>
      <c r="F868" s="182" t="s">
        <v>967</v>
      </c>
      <c r="G868" s="183" t="s">
        <v>206</v>
      </c>
      <c r="H868" s="184">
        <v>4</v>
      </c>
      <c r="I868" s="185"/>
      <c r="J868" s="186">
        <f>ROUND(I868*H868,2)</f>
        <v>0</v>
      </c>
      <c r="K868" s="182" t="s">
        <v>186</v>
      </c>
      <c r="L868" s="41"/>
      <c r="M868" s="187" t="s">
        <v>19</v>
      </c>
      <c r="N868" s="188" t="s">
        <v>42</v>
      </c>
      <c r="O868" s="66"/>
      <c r="P868" s="189">
        <f>O868*H868</f>
        <v>0</v>
      </c>
      <c r="Q868" s="189">
        <v>1.9650000000000001E-2</v>
      </c>
      <c r="R868" s="189">
        <f>Q868*H868</f>
        <v>7.8600000000000003E-2</v>
      </c>
      <c r="S868" s="189">
        <v>8.7999999999999995E-2</v>
      </c>
      <c r="T868" s="190">
        <f>S868*H868</f>
        <v>0.35199999999999998</v>
      </c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R868" s="191" t="s">
        <v>312</v>
      </c>
      <c r="AT868" s="191" t="s">
        <v>182</v>
      </c>
      <c r="AU868" s="191" t="s">
        <v>80</v>
      </c>
      <c r="AY868" s="19" t="s">
        <v>180</v>
      </c>
      <c r="BE868" s="192">
        <f>IF(N868="základní",J868,0)</f>
        <v>0</v>
      </c>
      <c r="BF868" s="192">
        <f>IF(N868="snížená",J868,0)</f>
        <v>0</v>
      </c>
      <c r="BG868" s="192">
        <f>IF(N868="zákl. přenesená",J868,0)</f>
        <v>0</v>
      </c>
      <c r="BH868" s="192">
        <f>IF(N868="sníž. přenesená",J868,0)</f>
        <v>0</v>
      </c>
      <c r="BI868" s="192">
        <f>IF(N868="nulová",J868,0)</f>
        <v>0</v>
      </c>
      <c r="BJ868" s="19" t="s">
        <v>78</v>
      </c>
      <c r="BK868" s="192">
        <f>ROUND(I868*H868,2)</f>
        <v>0</v>
      </c>
      <c r="BL868" s="19" t="s">
        <v>312</v>
      </c>
      <c r="BM868" s="191" t="s">
        <v>968</v>
      </c>
    </row>
    <row r="869" spans="1:65" s="2" customFormat="1" ht="39">
      <c r="A869" s="36"/>
      <c r="B869" s="37"/>
      <c r="C869" s="38"/>
      <c r="D869" s="193" t="s">
        <v>189</v>
      </c>
      <c r="E869" s="38"/>
      <c r="F869" s="194" t="s">
        <v>969</v>
      </c>
      <c r="G869" s="38"/>
      <c r="H869" s="38"/>
      <c r="I869" s="195"/>
      <c r="J869" s="38"/>
      <c r="K869" s="38"/>
      <c r="L869" s="41"/>
      <c r="M869" s="196"/>
      <c r="N869" s="197"/>
      <c r="O869" s="66"/>
      <c r="P869" s="66"/>
      <c r="Q869" s="66"/>
      <c r="R869" s="66"/>
      <c r="S869" s="66"/>
      <c r="T869" s="67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T869" s="19" t="s">
        <v>189</v>
      </c>
      <c r="AU869" s="19" t="s">
        <v>80</v>
      </c>
    </row>
    <row r="870" spans="1:65" s="2" customFormat="1" ht="11.25">
      <c r="A870" s="36"/>
      <c r="B870" s="37"/>
      <c r="C870" s="38"/>
      <c r="D870" s="198" t="s">
        <v>191</v>
      </c>
      <c r="E870" s="38"/>
      <c r="F870" s="199" t="s">
        <v>970</v>
      </c>
      <c r="G870" s="38"/>
      <c r="H870" s="38"/>
      <c r="I870" s="195"/>
      <c r="J870" s="38"/>
      <c r="K870" s="38"/>
      <c r="L870" s="41"/>
      <c r="M870" s="196"/>
      <c r="N870" s="197"/>
      <c r="O870" s="66"/>
      <c r="P870" s="66"/>
      <c r="Q870" s="66"/>
      <c r="R870" s="66"/>
      <c r="S870" s="66"/>
      <c r="T870" s="67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T870" s="19" t="s">
        <v>191</v>
      </c>
      <c r="AU870" s="19" t="s">
        <v>80</v>
      </c>
    </row>
    <row r="871" spans="1:65" s="13" customFormat="1" ht="11.25">
      <c r="B871" s="200"/>
      <c r="C871" s="201"/>
      <c r="D871" s="193" t="s">
        <v>193</v>
      </c>
      <c r="E871" s="202" t="s">
        <v>19</v>
      </c>
      <c r="F871" s="203" t="s">
        <v>964</v>
      </c>
      <c r="G871" s="201"/>
      <c r="H871" s="202" t="s">
        <v>19</v>
      </c>
      <c r="I871" s="204"/>
      <c r="J871" s="201"/>
      <c r="K871" s="201"/>
      <c r="L871" s="205"/>
      <c r="M871" s="206"/>
      <c r="N871" s="207"/>
      <c r="O871" s="207"/>
      <c r="P871" s="207"/>
      <c r="Q871" s="207"/>
      <c r="R871" s="207"/>
      <c r="S871" s="207"/>
      <c r="T871" s="208"/>
      <c r="AT871" s="209" t="s">
        <v>193</v>
      </c>
      <c r="AU871" s="209" t="s">
        <v>80</v>
      </c>
      <c r="AV871" s="13" t="s">
        <v>78</v>
      </c>
      <c r="AW871" s="13" t="s">
        <v>33</v>
      </c>
      <c r="AX871" s="13" t="s">
        <v>71</v>
      </c>
      <c r="AY871" s="209" t="s">
        <v>180</v>
      </c>
    </row>
    <row r="872" spans="1:65" s="14" customFormat="1" ht="11.25">
      <c r="B872" s="210"/>
      <c r="C872" s="211"/>
      <c r="D872" s="193" t="s">
        <v>193</v>
      </c>
      <c r="E872" s="212" t="s">
        <v>19</v>
      </c>
      <c r="F872" s="213" t="s">
        <v>971</v>
      </c>
      <c r="G872" s="211"/>
      <c r="H872" s="214">
        <v>2</v>
      </c>
      <c r="I872" s="215"/>
      <c r="J872" s="211"/>
      <c r="K872" s="211"/>
      <c r="L872" s="216"/>
      <c r="M872" s="217"/>
      <c r="N872" s="218"/>
      <c r="O872" s="218"/>
      <c r="P872" s="218"/>
      <c r="Q872" s="218"/>
      <c r="R872" s="218"/>
      <c r="S872" s="218"/>
      <c r="T872" s="219"/>
      <c r="AT872" s="220" t="s">
        <v>193</v>
      </c>
      <c r="AU872" s="220" t="s">
        <v>80</v>
      </c>
      <c r="AV872" s="14" t="s">
        <v>80</v>
      </c>
      <c r="AW872" s="14" t="s">
        <v>33</v>
      </c>
      <c r="AX872" s="14" t="s">
        <v>71</v>
      </c>
      <c r="AY872" s="220" t="s">
        <v>180</v>
      </c>
    </row>
    <row r="873" spans="1:65" s="14" customFormat="1" ht="11.25">
      <c r="B873" s="210"/>
      <c r="C873" s="211"/>
      <c r="D873" s="193" t="s">
        <v>193</v>
      </c>
      <c r="E873" s="212" t="s">
        <v>19</v>
      </c>
      <c r="F873" s="213" t="s">
        <v>972</v>
      </c>
      <c r="G873" s="211"/>
      <c r="H873" s="214">
        <v>2</v>
      </c>
      <c r="I873" s="215"/>
      <c r="J873" s="211"/>
      <c r="K873" s="211"/>
      <c r="L873" s="216"/>
      <c r="M873" s="217"/>
      <c r="N873" s="218"/>
      <c r="O873" s="218"/>
      <c r="P873" s="218"/>
      <c r="Q873" s="218"/>
      <c r="R873" s="218"/>
      <c r="S873" s="218"/>
      <c r="T873" s="219"/>
      <c r="AT873" s="220" t="s">
        <v>193</v>
      </c>
      <c r="AU873" s="220" t="s">
        <v>80</v>
      </c>
      <c r="AV873" s="14" t="s">
        <v>80</v>
      </c>
      <c r="AW873" s="14" t="s">
        <v>33</v>
      </c>
      <c r="AX873" s="14" t="s">
        <v>71</v>
      </c>
      <c r="AY873" s="220" t="s">
        <v>180</v>
      </c>
    </row>
    <row r="874" spans="1:65" s="15" customFormat="1" ht="11.25">
      <c r="B874" s="221"/>
      <c r="C874" s="222"/>
      <c r="D874" s="193" t="s">
        <v>193</v>
      </c>
      <c r="E874" s="223" t="s">
        <v>19</v>
      </c>
      <c r="F874" s="224" t="s">
        <v>238</v>
      </c>
      <c r="G874" s="222"/>
      <c r="H874" s="225">
        <v>4</v>
      </c>
      <c r="I874" s="226"/>
      <c r="J874" s="222"/>
      <c r="K874" s="222"/>
      <c r="L874" s="227"/>
      <c r="M874" s="228"/>
      <c r="N874" s="229"/>
      <c r="O874" s="229"/>
      <c r="P874" s="229"/>
      <c r="Q874" s="229"/>
      <c r="R874" s="229"/>
      <c r="S874" s="229"/>
      <c r="T874" s="230"/>
      <c r="AT874" s="231" t="s">
        <v>193</v>
      </c>
      <c r="AU874" s="231" t="s">
        <v>80</v>
      </c>
      <c r="AV874" s="15" t="s">
        <v>187</v>
      </c>
      <c r="AW874" s="15" t="s">
        <v>33</v>
      </c>
      <c r="AX874" s="15" t="s">
        <v>78</v>
      </c>
      <c r="AY874" s="231" t="s">
        <v>180</v>
      </c>
    </row>
    <row r="875" spans="1:65" s="2" customFormat="1" ht="24.2" customHeight="1">
      <c r="A875" s="36"/>
      <c r="B875" s="37"/>
      <c r="C875" s="180" t="s">
        <v>973</v>
      </c>
      <c r="D875" s="180" t="s">
        <v>182</v>
      </c>
      <c r="E875" s="181" t="s">
        <v>974</v>
      </c>
      <c r="F875" s="182" t="s">
        <v>975</v>
      </c>
      <c r="G875" s="183" t="s">
        <v>206</v>
      </c>
      <c r="H875" s="184">
        <v>5</v>
      </c>
      <c r="I875" s="185"/>
      <c r="J875" s="186">
        <f>ROUND(I875*H875,2)</f>
        <v>0</v>
      </c>
      <c r="K875" s="182" t="s">
        <v>186</v>
      </c>
      <c r="L875" s="41"/>
      <c r="M875" s="187" t="s">
        <v>19</v>
      </c>
      <c r="N875" s="188" t="s">
        <v>42</v>
      </c>
      <c r="O875" s="66"/>
      <c r="P875" s="189">
        <f>O875*H875</f>
        <v>0</v>
      </c>
      <c r="Q875" s="189">
        <v>2.23E-2</v>
      </c>
      <c r="R875" s="189">
        <f>Q875*H875</f>
        <v>0.1115</v>
      </c>
      <c r="S875" s="189">
        <v>1.848E-2</v>
      </c>
      <c r="T875" s="190">
        <f>S875*H875</f>
        <v>9.2399999999999996E-2</v>
      </c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R875" s="191" t="s">
        <v>312</v>
      </c>
      <c r="AT875" s="191" t="s">
        <v>182</v>
      </c>
      <c r="AU875" s="191" t="s">
        <v>80</v>
      </c>
      <c r="AY875" s="19" t="s">
        <v>180</v>
      </c>
      <c r="BE875" s="192">
        <f>IF(N875="základní",J875,0)</f>
        <v>0</v>
      </c>
      <c r="BF875" s="192">
        <f>IF(N875="snížená",J875,0)</f>
        <v>0</v>
      </c>
      <c r="BG875" s="192">
        <f>IF(N875="zákl. přenesená",J875,0)</f>
        <v>0</v>
      </c>
      <c r="BH875" s="192">
        <f>IF(N875="sníž. přenesená",J875,0)</f>
        <v>0</v>
      </c>
      <c r="BI875" s="192">
        <f>IF(N875="nulová",J875,0)</f>
        <v>0</v>
      </c>
      <c r="BJ875" s="19" t="s">
        <v>78</v>
      </c>
      <c r="BK875" s="192">
        <f>ROUND(I875*H875,2)</f>
        <v>0</v>
      </c>
      <c r="BL875" s="19" t="s">
        <v>312</v>
      </c>
      <c r="BM875" s="191" t="s">
        <v>976</v>
      </c>
    </row>
    <row r="876" spans="1:65" s="2" customFormat="1" ht="19.5">
      <c r="A876" s="36"/>
      <c r="B876" s="37"/>
      <c r="C876" s="38"/>
      <c r="D876" s="193" t="s">
        <v>189</v>
      </c>
      <c r="E876" s="38"/>
      <c r="F876" s="194" t="s">
        <v>977</v>
      </c>
      <c r="G876" s="38"/>
      <c r="H876" s="38"/>
      <c r="I876" s="195"/>
      <c r="J876" s="38"/>
      <c r="K876" s="38"/>
      <c r="L876" s="41"/>
      <c r="M876" s="196"/>
      <c r="N876" s="197"/>
      <c r="O876" s="66"/>
      <c r="P876" s="66"/>
      <c r="Q876" s="66"/>
      <c r="R876" s="66"/>
      <c r="S876" s="66"/>
      <c r="T876" s="67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T876" s="19" t="s">
        <v>189</v>
      </c>
      <c r="AU876" s="19" t="s">
        <v>80</v>
      </c>
    </row>
    <row r="877" spans="1:65" s="2" customFormat="1" ht="11.25">
      <c r="A877" s="36"/>
      <c r="B877" s="37"/>
      <c r="C877" s="38"/>
      <c r="D877" s="198" t="s">
        <v>191</v>
      </c>
      <c r="E877" s="38"/>
      <c r="F877" s="199" t="s">
        <v>978</v>
      </c>
      <c r="G877" s="38"/>
      <c r="H877" s="38"/>
      <c r="I877" s="195"/>
      <c r="J877" s="38"/>
      <c r="K877" s="38"/>
      <c r="L877" s="41"/>
      <c r="M877" s="196"/>
      <c r="N877" s="197"/>
      <c r="O877" s="66"/>
      <c r="P877" s="66"/>
      <c r="Q877" s="66"/>
      <c r="R877" s="66"/>
      <c r="S877" s="66"/>
      <c r="T877" s="67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T877" s="19" t="s">
        <v>191</v>
      </c>
      <c r="AU877" s="19" t="s">
        <v>80</v>
      </c>
    </row>
    <row r="878" spans="1:65" s="14" customFormat="1" ht="22.5">
      <c r="B878" s="210"/>
      <c r="C878" s="211"/>
      <c r="D878" s="193" t="s">
        <v>193</v>
      </c>
      <c r="E878" s="212" t="s">
        <v>19</v>
      </c>
      <c r="F878" s="213" t="s">
        <v>979</v>
      </c>
      <c r="G878" s="211"/>
      <c r="H878" s="214">
        <v>5</v>
      </c>
      <c r="I878" s="215"/>
      <c r="J878" s="211"/>
      <c r="K878" s="211"/>
      <c r="L878" s="216"/>
      <c r="M878" s="217"/>
      <c r="N878" s="218"/>
      <c r="O878" s="218"/>
      <c r="P878" s="218"/>
      <c r="Q878" s="218"/>
      <c r="R878" s="218"/>
      <c r="S878" s="218"/>
      <c r="T878" s="219"/>
      <c r="AT878" s="220" t="s">
        <v>193</v>
      </c>
      <c r="AU878" s="220" t="s">
        <v>80</v>
      </c>
      <c r="AV878" s="14" t="s">
        <v>80</v>
      </c>
      <c r="AW878" s="14" t="s">
        <v>33</v>
      </c>
      <c r="AX878" s="14" t="s">
        <v>78</v>
      </c>
      <c r="AY878" s="220" t="s">
        <v>180</v>
      </c>
    </row>
    <row r="879" spans="1:65" s="2" customFormat="1" ht="21.75" customHeight="1">
      <c r="A879" s="36"/>
      <c r="B879" s="37"/>
      <c r="C879" s="180" t="s">
        <v>980</v>
      </c>
      <c r="D879" s="180" t="s">
        <v>182</v>
      </c>
      <c r="E879" s="181" t="s">
        <v>981</v>
      </c>
      <c r="F879" s="182" t="s">
        <v>982</v>
      </c>
      <c r="G879" s="183" t="s">
        <v>249</v>
      </c>
      <c r="H879" s="184">
        <v>3.15</v>
      </c>
      <c r="I879" s="185"/>
      <c r="J879" s="186">
        <f>ROUND(I879*H879,2)</f>
        <v>0</v>
      </c>
      <c r="K879" s="182" t="s">
        <v>186</v>
      </c>
      <c r="L879" s="41"/>
      <c r="M879" s="187" t="s">
        <v>19</v>
      </c>
      <c r="N879" s="188" t="s">
        <v>42</v>
      </c>
      <c r="O879" s="66"/>
      <c r="P879" s="189">
        <f>O879*H879</f>
        <v>0</v>
      </c>
      <c r="Q879" s="189">
        <v>6.8300000000000001E-3</v>
      </c>
      <c r="R879" s="189">
        <f>Q879*H879</f>
        <v>2.1514499999999999E-2</v>
      </c>
      <c r="S879" s="189">
        <v>0</v>
      </c>
      <c r="T879" s="190">
        <f>S879*H879</f>
        <v>0</v>
      </c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R879" s="191" t="s">
        <v>312</v>
      </c>
      <c r="AT879" s="191" t="s">
        <v>182</v>
      </c>
      <c r="AU879" s="191" t="s">
        <v>80</v>
      </c>
      <c r="AY879" s="19" t="s">
        <v>180</v>
      </c>
      <c r="BE879" s="192">
        <f>IF(N879="základní",J879,0)</f>
        <v>0</v>
      </c>
      <c r="BF879" s="192">
        <f>IF(N879="snížená",J879,0)</f>
        <v>0</v>
      </c>
      <c r="BG879" s="192">
        <f>IF(N879="zákl. přenesená",J879,0)</f>
        <v>0</v>
      </c>
      <c r="BH879" s="192">
        <f>IF(N879="sníž. přenesená",J879,0)</f>
        <v>0</v>
      </c>
      <c r="BI879" s="192">
        <f>IF(N879="nulová",J879,0)</f>
        <v>0</v>
      </c>
      <c r="BJ879" s="19" t="s">
        <v>78</v>
      </c>
      <c r="BK879" s="192">
        <f>ROUND(I879*H879,2)</f>
        <v>0</v>
      </c>
      <c r="BL879" s="19" t="s">
        <v>312</v>
      </c>
      <c r="BM879" s="191" t="s">
        <v>983</v>
      </c>
    </row>
    <row r="880" spans="1:65" s="2" customFormat="1" ht="29.25">
      <c r="A880" s="36"/>
      <c r="B880" s="37"/>
      <c r="C880" s="38"/>
      <c r="D880" s="193" t="s">
        <v>189</v>
      </c>
      <c r="E880" s="38"/>
      <c r="F880" s="194" t="s">
        <v>984</v>
      </c>
      <c r="G880" s="38"/>
      <c r="H880" s="38"/>
      <c r="I880" s="195"/>
      <c r="J880" s="38"/>
      <c r="K880" s="38"/>
      <c r="L880" s="41"/>
      <c r="M880" s="196"/>
      <c r="N880" s="197"/>
      <c r="O880" s="66"/>
      <c r="P880" s="66"/>
      <c r="Q880" s="66"/>
      <c r="R880" s="66"/>
      <c r="S880" s="66"/>
      <c r="T880" s="67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T880" s="19" t="s">
        <v>189</v>
      </c>
      <c r="AU880" s="19" t="s">
        <v>80</v>
      </c>
    </row>
    <row r="881" spans="1:65" s="2" customFormat="1" ht="11.25">
      <c r="A881" s="36"/>
      <c r="B881" s="37"/>
      <c r="C881" s="38"/>
      <c r="D881" s="198" t="s">
        <v>191</v>
      </c>
      <c r="E881" s="38"/>
      <c r="F881" s="199" t="s">
        <v>985</v>
      </c>
      <c r="G881" s="38"/>
      <c r="H881" s="38"/>
      <c r="I881" s="195"/>
      <c r="J881" s="38"/>
      <c r="K881" s="38"/>
      <c r="L881" s="41"/>
      <c r="M881" s="196"/>
      <c r="N881" s="197"/>
      <c r="O881" s="66"/>
      <c r="P881" s="66"/>
      <c r="Q881" s="66"/>
      <c r="R881" s="66"/>
      <c r="S881" s="66"/>
      <c r="T881" s="67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T881" s="19" t="s">
        <v>191</v>
      </c>
      <c r="AU881" s="19" t="s">
        <v>80</v>
      </c>
    </row>
    <row r="882" spans="1:65" s="13" customFormat="1" ht="11.25">
      <c r="B882" s="200"/>
      <c r="C882" s="201"/>
      <c r="D882" s="193" t="s">
        <v>193</v>
      </c>
      <c r="E882" s="202" t="s">
        <v>19</v>
      </c>
      <c r="F882" s="203" t="s">
        <v>986</v>
      </c>
      <c r="G882" s="201"/>
      <c r="H882" s="202" t="s">
        <v>19</v>
      </c>
      <c r="I882" s="204"/>
      <c r="J882" s="201"/>
      <c r="K882" s="201"/>
      <c r="L882" s="205"/>
      <c r="M882" s="206"/>
      <c r="N882" s="207"/>
      <c r="O882" s="207"/>
      <c r="P882" s="207"/>
      <c r="Q882" s="207"/>
      <c r="R882" s="207"/>
      <c r="S882" s="207"/>
      <c r="T882" s="208"/>
      <c r="AT882" s="209" t="s">
        <v>193</v>
      </c>
      <c r="AU882" s="209" t="s">
        <v>80</v>
      </c>
      <c r="AV882" s="13" t="s">
        <v>78</v>
      </c>
      <c r="AW882" s="13" t="s">
        <v>33</v>
      </c>
      <c r="AX882" s="13" t="s">
        <v>71</v>
      </c>
      <c r="AY882" s="209" t="s">
        <v>180</v>
      </c>
    </row>
    <row r="883" spans="1:65" s="14" customFormat="1" ht="11.25">
      <c r="B883" s="210"/>
      <c r="C883" s="211"/>
      <c r="D883" s="193" t="s">
        <v>193</v>
      </c>
      <c r="E883" s="212" t="s">
        <v>19</v>
      </c>
      <c r="F883" s="213" t="s">
        <v>987</v>
      </c>
      <c r="G883" s="211"/>
      <c r="H883" s="214">
        <v>3.15</v>
      </c>
      <c r="I883" s="215"/>
      <c r="J883" s="211"/>
      <c r="K883" s="211"/>
      <c r="L883" s="216"/>
      <c r="M883" s="217"/>
      <c r="N883" s="218"/>
      <c r="O883" s="218"/>
      <c r="P883" s="218"/>
      <c r="Q883" s="218"/>
      <c r="R883" s="218"/>
      <c r="S883" s="218"/>
      <c r="T883" s="219"/>
      <c r="AT883" s="220" t="s">
        <v>193</v>
      </c>
      <c r="AU883" s="220" t="s">
        <v>80</v>
      </c>
      <c r="AV883" s="14" t="s">
        <v>80</v>
      </c>
      <c r="AW883" s="14" t="s">
        <v>33</v>
      </c>
      <c r="AX883" s="14" t="s">
        <v>78</v>
      </c>
      <c r="AY883" s="220" t="s">
        <v>180</v>
      </c>
    </row>
    <row r="884" spans="1:65" s="2" customFormat="1" ht="24.2" customHeight="1">
      <c r="A884" s="36"/>
      <c r="B884" s="37"/>
      <c r="C884" s="180" t="s">
        <v>988</v>
      </c>
      <c r="D884" s="180" t="s">
        <v>182</v>
      </c>
      <c r="E884" s="181" t="s">
        <v>989</v>
      </c>
      <c r="F884" s="182" t="s">
        <v>990</v>
      </c>
      <c r="G884" s="183" t="s">
        <v>765</v>
      </c>
      <c r="H884" s="253"/>
      <c r="I884" s="185"/>
      <c r="J884" s="186">
        <f>ROUND(I884*H884,2)</f>
        <v>0</v>
      </c>
      <c r="K884" s="182" t="s">
        <v>186</v>
      </c>
      <c r="L884" s="41"/>
      <c r="M884" s="187" t="s">
        <v>19</v>
      </c>
      <c r="N884" s="188" t="s">
        <v>42</v>
      </c>
      <c r="O884" s="66"/>
      <c r="P884" s="189">
        <f>O884*H884</f>
        <v>0</v>
      </c>
      <c r="Q884" s="189">
        <v>0</v>
      </c>
      <c r="R884" s="189">
        <f>Q884*H884</f>
        <v>0</v>
      </c>
      <c r="S884" s="189">
        <v>0</v>
      </c>
      <c r="T884" s="190">
        <f>S884*H884</f>
        <v>0</v>
      </c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R884" s="191" t="s">
        <v>312</v>
      </c>
      <c r="AT884" s="191" t="s">
        <v>182</v>
      </c>
      <c r="AU884" s="191" t="s">
        <v>80</v>
      </c>
      <c r="AY884" s="19" t="s">
        <v>180</v>
      </c>
      <c r="BE884" s="192">
        <f>IF(N884="základní",J884,0)</f>
        <v>0</v>
      </c>
      <c r="BF884" s="192">
        <f>IF(N884="snížená",J884,0)</f>
        <v>0</v>
      </c>
      <c r="BG884" s="192">
        <f>IF(N884="zákl. přenesená",J884,0)</f>
        <v>0</v>
      </c>
      <c r="BH884" s="192">
        <f>IF(N884="sníž. přenesená",J884,0)</f>
        <v>0</v>
      </c>
      <c r="BI884" s="192">
        <f>IF(N884="nulová",J884,0)</f>
        <v>0</v>
      </c>
      <c r="BJ884" s="19" t="s">
        <v>78</v>
      </c>
      <c r="BK884" s="192">
        <f>ROUND(I884*H884,2)</f>
        <v>0</v>
      </c>
      <c r="BL884" s="19" t="s">
        <v>312</v>
      </c>
      <c r="BM884" s="191" t="s">
        <v>991</v>
      </c>
    </row>
    <row r="885" spans="1:65" s="2" customFormat="1" ht="29.25">
      <c r="A885" s="36"/>
      <c r="B885" s="37"/>
      <c r="C885" s="38"/>
      <c r="D885" s="193" t="s">
        <v>189</v>
      </c>
      <c r="E885" s="38"/>
      <c r="F885" s="194" t="s">
        <v>992</v>
      </c>
      <c r="G885" s="38"/>
      <c r="H885" s="38"/>
      <c r="I885" s="195"/>
      <c r="J885" s="38"/>
      <c r="K885" s="38"/>
      <c r="L885" s="41"/>
      <c r="M885" s="196"/>
      <c r="N885" s="197"/>
      <c r="O885" s="66"/>
      <c r="P885" s="66"/>
      <c r="Q885" s="66"/>
      <c r="R885" s="66"/>
      <c r="S885" s="66"/>
      <c r="T885" s="67"/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T885" s="19" t="s">
        <v>189</v>
      </c>
      <c r="AU885" s="19" t="s">
        <v>80</v>
      </c>
    </row>
    <row r="886" spans="1:65" s="2" customFormat="1" ht="11.25">
      <c r="A886" s="36"/>
      <c r="B886" s="37"/>
      <c r="C886" s="38"/>
      <c r="D886" s="198" t="s">
        <v>191</v>
      </c>
      <c r="E886" s="38"/>
      <c r="F886" s="199" t="s">
        <v>993</v>
      </c>
      <c r="G886" s="38"/>
      <c r="H886" s="38"/>
      <c r="I886" s="195"/>
      <c r="J886" s="38"/>
      <c r="K886" s="38"/>
      <c r="L886" s="41"/>
      <c r="M886" s="196"/>
      <c r="N886" s="197"/>
      <c r="O886" s="66"/>
      <c r="P886" s="66"/>
      <c r="Q886" s="66"/>
      <c r="R886" s="66"/>
      <c r="S886" s="66"/>
      <c r="T886" s="67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T886" s="19" t="s">
        <v>191</v>
      </c>
      <c r="AU886" s="19" t="s">
        <v>80</v>
      </c>
    </row>
    <row r="887" spans="1:65" s="12" customFormat="1" ht="22.9" customHeight="1">
      <c r="B887" s="164"/>
      <c r="C887" s="165"/>
      <c r="D887" s="166" t="s">
        <v>70</v>
      </c>
      <c r="E887" s="178" t="s">
        <v>994</v>
      </c>
      <c r="F887" s="178" t="s">
        <v>995</v>
      </c>
      <c r="G887" s="165"/>
      <c r="H887" s="165"/>
      <c r="I887" s="168"/>
      <c r="J887" s="179">
        <f>BK887</f>
        <v>0</v>
      </c>
      <c r="K887" s="165"/>
      <c r="L887" s="170"/>
      <c r="M887" s="171"/>
      <c r="N887" s="172"/>
      <c r="O887" s="172"/>
      <c r="P887" s="173">
        <f>SUM(P888:P1012)</f>
        <v>0</v>
      </c>
      <c r="Q887" s="172"/>
      <c r="R887" s="173">
        <f>SUM(R888:R1012)</f>
        <v>0.36526839999999999</v>
      </c>
      <c r="S887" s="172"/>
      <c r="T887" s="174">
        <f>SUM(T888:T1012)</f>
        <v>0.68219999999999992</v>
      </c>
      <c r="AR887" s="175" t="s">
        <v>80</v>
      </c>
      <c r="AT887" s="176" t="s">
        <v>70</v>
      </c>
      <c r="AU887" s="176" t="s">
        <v>78</v>
      </c>
      <c r="AY887" s="175" t="s">
        <v>180</v>
      </c>
      <c r="BK887" s="177">
        <f>SUM(BK888:BK1012)</f>
        <v>0</v>
      </c>
    </row>
    <row r="888" spans="1:65" s="2" customFormat="1" ht="24.2" customHeight="1">
      <c r="A888" s="36"/>
      <c r="B888" s="37"/>
      <c r="C888" s="180" t="s">
        <v>996</v>
      </c>
      <c r="D888" s="180" t="s">
        <v>182</v>
      </c>
      <c r="E888" s="181" t="s">
        <v>997</v>
      </c>
      <c r="F888" s="182" t="s">
        <v>998</v>
      </c>
      <c r="G888" s="183" t="s">
        <v>230</v>
      </c>
      <c r="H888" s="184">
        <v>4</v>
      </c>
      <c r="I888" s="185"/>
      <c r="J888" s="186">
        <f>ROUND(I888*H888,2)</f>
        <v>0</v>
      </c>
      <c r="K888" s="182" t="s">
        <v>304</v>
      </c>
      <c r="L888" s="41"/>
      <c r="M888" s="187" t="s">
        <v>19</v>
      </c>
      <c r="N888" s="188" t="s">
        <v>42</v>
      </c>
      <c r="O888" s="66"/>
      <c r="P888" s="189">
        <f>O888*H888</f>
        <v>0</v>
      </c>
      <c r="Q888" s="189">
        <v>0</v>
      </c>
      <c r="R888" s="189">
        <f>Q888*H888</f>
        <v>0</v>
      </c>
      <c r="S888" s="189">
        <v>1.695E-2</v>
      </c>
      <c r="T888" s="190">
        <f>S888*H888</f>
        <v>6.7799999999999999E-2</v>
      </c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R888" s="191" t="s">
        <v>312</v>
      </c>
      <c r="AT888" s="191" t="s">
        <v>182</v>
      </c>
      <c r="AU888" s="191" t="s">
        <v>80</v>
      </c>
      <c r="AY888" s="19" t="s">
        <v>180</v>
      </c>
      <c r="BE888" s="192">
        <f>IF(N888="základní",J888,0)</f>
        <v>0</v>
      </c>
      <c r="BF888" s="192">
        <f>IF(N888="snížená",J888,0)</f>
        <v>0</v>
      </c>
      <c r="BG888" s="192">
        <f>IF(N888="zákl. přenesená",J888,0)</f>
        <v>0</v>
      </c>
      <c r="BH888" s="192">
        <f>IF(N888="sníž. přenesená",J888,0)</f>
        <v>0</v>
      </c>
      <c r="BI888" s="192">
        <f>IF(N888="nulová",J888,0)</f>
        <v>0</v>
      </c>
      <c r="BJ888" s="19" t="s">
        <v>78</v>
      </c>
      <c r="BK888" s="192">
        <f>ROUND(I888*H888,2)</f>
        <v>0</v>
      </c>
      <c r="BL888" s="19" t="s">
        <v>312</v>
      </c>
      <c r="BM888" s="191" t="s">
        <v>999</v>
      </c>
    </row>
    <row r="889" spans="1:65" s="2" customFormat="1" ht="11.25">
      <c r="A889" s="36"/>
      <c r="B889" s="37"/>
      <c r="C889" s="38"/>
      <c r="D889" s="193" t="s">
        <v>189</v>
      </c>
      <c r="E889" s="38"/>
      <c r="F889" s="194" t="s">
        <v>1000</v>
      </c>
      <c r="G889" s="38"/>
      <c r="H889" s="38"/>
      <c r="I889" s="195"/>
      <c r="J889" s="38"/>
      <c r="K889" s="38"/>
      <c r="L889" s="41"/>
      <c r="M889" s="196"/>
      <c r="N889" s="197"/>
      <c r="O889" s="66"/>
      <c r="P889" s="66"/>
      <c r="Q889" s="66"/>
      <c r="R889" s="66"/>
      <c r="S889" s="66"/>
      <c r="T889" s="67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T889" s="19" t="s">
        <v>189</v>
      </c>
      <c r="AU889" s="19" t="s">
        <v>80</v>
      </c>
    </row>
    <row r="890" spans="1:65" s="13" customFormat="1" ht="11.25">
      <c r="B890" s="200"/>
      <c r="C890" s="201"/>
      <c r="D890" s="193" t="s">
        <v>193</v>
      </c>
      <c r="E890" s="202" t="s">
        <v>19</v>
      </c>
      <c r="F890" s="203" t="s">
        <v>194</v>
      </c>
      <c r="G890" s="201"/>
      <c r="H890" s="202" t="s">
        <v>19</v>
      </c>
      <c r="I890" s="204"/>
      <c r="J890" s="201"/>
      <c r="K890" s="201"/>
      <c r="L890" s="205"/>
      <c r="M890" s="206"/>
      <c r="N890" s="207"/>
      <c r="O890" s="207"/>
      <c r="P890" s="207"/>
      <c r="Q890" s="207"/>
      <c r="R890" s="207"/>
      <c r="S890" s="207"/>
      <c r="T890" s="208"/>
      <c r="AT890" s="209" t="s">
        <v>193</v>
      </c>
      <c r="AU890" s="209" t="s">
        <v>80</v>
      </c>
      <c r="AV890" s="13" t="s">
        <v>78</v>
      </c>
      <c r="AW890" s="13" t="s">
        <v>33</v>
      </c>
      <c r="AX890" s="13" t="s">
        <v>71</v>
      </c>
      <c r="AY890" s="209" t="s">
        <v>180</v>
      </c>
    </row>
    <row r="891" spans="1:65" s="14" customFormat="1" ht="11.25">
      <c r="B891" s="210"/>
      <c r="C891" s="211"/>
      <c r="D891" s="193" t="s">
        <v>193</v>
      </c>
      <c r="E891" s="212" t="s">
        <v>19</v>
      </c>
      <c r="F891" s="213" t="s">
        <v>1001</v>
      </c>
      <c r="G891" s="211"/>
      <c r="H891" s="214">
        <v>4</v>
      </c>
      <c r="I891" s="215"/>
      <c r="J891" s="211"/>
      <c r="K891" s="211"/>
      <c r="L891" s="216"/>
      <c r="M891" s="217"/>
      <c r="N891" s="218"/>
      <c r="O891" s="218"/>
      <c r="P891" s="218"/>
      <c r="Q891" s="218"/>
      <c r="R891" s="218"/>
      <c r="S891" s="218"/>
      <c r="T891" s="219"/>
      <c r="AT891" s="220" t="s">
        <v>193</v>
      </c>
      <c r="AU891" s="220" t="s">
        <v>80</v>
      </c>
      <c r="AV891" s="14" t="s">
        <v>80</v>
      </c>
      <c r="AW891" s="14" t="s">
        <v>33</v>
      </c>
      <c r="AX891" s="14" t="s">
        <v>78</v>
      </c>
      <c r="AY891" s="220" t="s">
        <v>180</v>
      </c>
    </row>
    <row r="892" spans="1:65" s="2" customFormat="1" ht="24.2" customHeight="1">
      <c r="A892" s="36"/>
      <c r="B892" s="37"/>
      <c r="C892" s="180" t="s">
        <v>1002</v>
      </c>
      <c r="D892" s="180" t="s">
        <v>182</v>
      </c>
      <c r="E892" s="181" t="s">
        <v>1003</v>
      </c>
      <c r="F892" s="182" t="s">
        <v>1004</v>
      </c>
      <c r="G892" s="183" t="s">
        <v>206</v>
      </c>
      <c r="H892" s="184">
        <v>1</v>
      </c>
      <c r="I892" s="185"/>
      <c r="J892" s="186">
        <f>ROUND(I892*H892,2)</f>
        <v>0</v>
      </c>
      <c r="K892" s="182" t="s">
        <v>304</v>
      </c>
      <c r="L892" s="41"/>
      <c r="M892" s="187" t="s">
        <v>19</v>
      </c>
      <c r="N892" s="188" t="s">
        <v>42</v>
      </c>
      <c r="O892" s="66"/>
      <c r="P892" s="189">
        <f>O892*H892</f>
        <v>0</v>
      </c>
      <c r="Q892" s="189">
        <v>0</v>
      </c>
      <c r="R892" s="189">
        <f>Q892*H892</f>
        <v>0</v>
      </c>
      <c r="S892" s="189">
        <v>0</v>
      </c>
      <c r="T892" s="190">
        <f>S892*H892</f>
        <v>0</v>
      </c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R892" s="191" t="s">
        <v>187</v>
      </c>
      <c r="AT892" s="191" t="s">
        <v>182</v>
      </c>
      <c r="AU892" s="191" t="s">
        <v>80</v>
      </c>
      <c r="AY892" s="19" t="s">
        <v>180</v>
      </c>
      <c r="BE892" s="192">
        <f>IF(N892="základní",J892,0)</f>
        <v>0</v>
      </c>
      <c r="BF892" s="192">
        <f>IF(N892="snížená",J892,0)</f>
        <v>0</v>
      </c>
      <c r="BG892" s="192">
        <f>IF(N892="zákl. přenesená",J892,0)</f>
        <v>0</v>
      </c>
      <c r="BH892" s="192">
        <f>IF(N892="sníž. přenesená",J892,0)</f>
        <v>0</v>
      </c>
      <c r="BI892" s="192">
        <f>IF(N892="nulová",J892,0)</f>
        <v>0</v>
      </c>
      <c r="BJ892" s="19" t="s">
        <v>78</v>
      </c>
      <c r="BK892" s="192">
        <f>ROUND(I892*H892,2)</f>
        <v>0</v>
      </c>
      <c r="BL892" s="19" t="s">
        <v>187</v>
      </c>
      <c r="BM892" s="191" t="s">
        <v>1005</v>
      </c>
    </row>
    <row r="893" spans="1:65" s="2" customFormat="1" ht="11.25">
      <c r="A893" s="36"/>
      <c r="B893" s="37"/>
      <c r="C893" s="38"/>
      <c r="D893" s="193" t="s">
        <v>189</v>
      </c>
      <c r="E893" s="38"/>
      <c r="F893" s="194" t="s">
        <v>1004</v>
      </c>
      <c r="G893" s="38"/>
      <c r="H893" s="38"/>
      <c r="I893" s="195"/>
      <c r="J893" s="38"/>
      <c r="K893" s="38"/>
      <c r="L893" s="41"/>
      <c r="M893" s="196"/>
      <c r="N893" s="197"/>
      <c r="O893" s="66"/>
      <c r="P893" s="66"/>
      <c r="Q893" s="66"/>
      <c r="R893" s="66"/>
      <c r="S893" s="66"/>
      <c r="T893" s="67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T893" s="19" t="s">
        <v>189</v>
      </c>
      <c r="AU893" s="19" t="s">
        <v>80</v>
      </c>
    </row>
    <row r="894" spans="1:65" s="14" customFormat="1" ht="11.25">
      <c r="B894" s="210"/>
      <c r="C894" s="211"/>
      <c r="D894" s="193" t="s">
        <v>193</v>
      </c>
      <c r="E894" s="212" t="s">
        <v>19</v>
      </c>
      <c r="F894" s="213" t="s">
        <v>1006</v>
      </c>
      <c r="G894" s="211"/>
      <c r="H894" s="214">
        <v>1</v>
      </c>
      <c r="I894" s="215"/>
      <c r="J894" s="211"/>
      <c r="K894" s="211"/>
      <c r="L894" s="216"/>
      <c r="M894" s="217"/>
      <c r="N894" s="218"/>
      <c r="O894" s="218"/>
      <c r="P894" s="218"/>
      <c r="Q894" s="218"/>
      <c r="R894" s="218"/>
      <c r="S894" s="218"/>
      <c r="T894" s="219"/>
      <c r="AT894" s="220" t="s">
        <v>193</v>
      </c>
      <c r="AU894" s="220" t="s">
        <v>80</v>
      </c>
      <c r="AV894" s="14" t="s">
        <v>80</v>
      </c>
      <c r="AW894" s="14" t="s">
        <v>33</v>
      </c>
      <c r="AX894" s="14" t="s">
        <v>78</v>
      </c>
      <c r="AY894" s="220" t="s">
        <v>180</v>
      </c>
    </row>
    <row r="895" spans="1:65" s="13" customFormat="1" ht="11.25">
      <c r="B895" s="200"/>
      <c r="C895" s="201"/>
      <c r="D895" s="193" t="s">
        <v>193</v>
      </c>
      <c r="E895" s="202" t="s">
        <v>19</v>
      </c>
      <c r="F895" s="203" t="s">
        <v>1007</v>
      </c>
      <c r="G895" s="201"/>
      <c r="H895" s="202" t="s">
        <v>19</v>
      </c>
      <c r="I895" s="204"/>
      <c r="J895" s="201"/>
      <c r="K895" s="201"/>
      <c r="L895" s="205"/>
      <c r="M895" s="206"/>
      <c r="N895" s="207"/>
      <c r="O895" s="207"/>
      <c r="P895" s="207"/>
      <c r="Q895" s="207"/>
      <c r="R895" s="207"/>
      <c r="S895" s="207"/>
      <c r="T895" s="208"/>
      <c r="AT895" s="209" t="s">
        <v>193</v>
      </c>
      <c r="AU895" s="209" t="s">
        <v>80</v>
      </c>
      <c r="AV895" s="13" t="s">
        <v>78</v>
      </c>
      <c r="AW895" s="13" t="s">
        <v>33</v>
      </c>
      <c r="AX895" s="13" t="s">
        <v>71</v>
      </c>
      <c r="AY895" s="209" t="s">
        <v>180</v>
      </c>
    </row>
    <row r="896" spans="1:65" s="2" customFormat="1" ht="24.2" customHeight="1">
      <c r="A896" s="36"/>
      <c r="B896" s="37"/>
      <c r="C896" s="180" t="s">
        <v>1008</v>
      </c>
      <c r="D896" s="180" t="s">
        <v>182</v>
      </c>
      <c r="E896" s="181" t="s">
        <v>1009</v>
      </c>
      <c r="F896" s="182" t="s">
        <v>1010</v>
      </c>
      <c r="G896" s="183" t="s">
        <v>206</v>
      </c>
      <c r="H896" s="184">
        <v>4</v>
      </c>
      <c r="I896" s="185"/>
      <c r="J896" s="186">
        <f>ROUND(I896*H896,2)</f>
        <v>0</v>
      </c>
      <c r="K896" s="182" t="s">
        <v>186</v>
      </c>
      <c r="L896" s="41"/>
      <c r="M896" s="187" t="s">
        <v>19</v>
      </c>
      <c r="N896" s="188" t="s">
        <v>42</v>
      </c>
      <c r="O896" s="66"/>
      <c r="P896" s="189">
        <f>O896*H896</f>
        <v>0</v>
      </c>
      <c r="Q896" s="189">
        <v>0</v>
      </c>
      <c r="R896" s="189">
        <f>Q896*H896</f>
        <v>0</v>
      </c>
      <c r="S896" s="189">
        <v>0</v>
      </c>
      <c r="T896" s="190">
        <f>S896*H896</f>
        <v>0</v>
      </c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R896" s="191" t="s">
        <v>312</v>
      </c>
      <c r="AT896" s="191" t="s">
        <v>182</v>
      </c>
      <c r="AU896" s="191" t="s">
        <v>80</v>
      </c>
      <c r="AY896" s="19" t="s">
        <v>180</v>
      </c>
      <c r="BE896" s="192">
        <f>IF(N896="základní",J896,0)</f>
        <v>0</v>
      </c>
      <c r="BF896" s="192">
        <f>IF(N896="snížená",J896,0)</f>
        <v>0</v>
      </c>
      <c r="BG896" s="192">
        <f>IF(N896="zákl. přenesená",J896,0)</f>
        <v>0</v>
      </c>
      <c r="BH896" s="192">
        <f>IF(N896="sníž. přenesená",J896,0)</f>
        <v>0</v>
      </c>
      <c r="BI896" s="192">
        <f>IF(N896="nulová",J896,0)</f>
        <v>0</v>
      </c>
      <c r="BJ896" s="19" t="s">
        <v>78</v>
      </c>
      <c r="BK896" s="192">
        <f>ROUND(I896*H896,2)</f>
        <v>0</v>
      </c>
      <c r="BL896" s="19" t="s">
        <v>312</v>
      </c>
      <c r="BM896" s="191" t="s">
        <v>1011</v>
      </c>
    </row>
    <row r="897" spans="1:65" s="2" customFormat="1" ht="29.25">
      <c r="A897" s="36"/>
      <c r="B897" s="37"/>
      <c r="C897" s="38"/>
      <c r="D897" s="193" t="s">
        <v>189</v>
      </c>
      <c r="E897" s="38"/>
      <c r="F897" s="194" t="s">
        <v>1012</v>
      </c>
      <c r="G897" s="38"/>
      <c r="H897" s="38"/>
      <c r="I897" s="195"/>
      <c r="J897" s="38"/>
      <c r="K897" s="38"/>
      <c r="L897" s="41"/>
      <c r="M897" s="196"/>
      <c r="N897" s="197"/>
      <c r="O897" s="66"/>
      <c r="P897" s="66"/>
      <c r="Q897" s="66"/>
      <c r="R897" s="66"/>
      <c r="S897" s="66"/>
      <c r="T897" s="67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T897" s="19" t="s">
        <v>189</v>
      </c>
      <c r="AU897" s="19" t="s">
        <v>80</v>
      </c>
    </row>
    <row r="898" spans="1:65" s="2" customFormat="1" ht="11.25">
      <c r="A898" s="36"/>
      <c r="B898" s="37"/>
      <c r="C898" s="38"/>
      <c r="D898" s="198" t="s">
        <v>191</v>
      </c>
      <c r="E898" s="38"/>
      <c r="F898" s="199" t="s">
        <v>1013</v>
      </c>
      <c r="G898" s="38"/>
      <c r="H898" s="38"/>
      <c r="I898" s="195"/>
      <c r="J898" s="38"/>
      <c r="K898" s="38"/>
      <c r="L898" s="41"/>
      <c r="M898" s="196"/>
      <c r="N898" s="197"/>
      <c r="O898" s="66"/>
      <c r="P898" s="66"/>
      <c r="Q898" s="66"/>
      <c r="R898" s="66"/>
      <c r="S898" s="66"/>
      <c r="T898" s="67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T898" s="19" t="s">
        <v>191</v>
      </c>
      <c r="AU898" s="19" t="s">
        <v>80</v>
      </c>
    </row>
    <row r="899" spans="1:65" s="13" customFormat="1" ht="11.25">
      <c r="B899" s="200"/>
      <c r="C899" s="201"/>
      <c r="D899" s="193" t="s">
        <v>193</v>
      </c>
      <c r="E899" s="202" t="s">
        <v>19</v>
      </c>
      <c r="F899" s="203" t="s">
        <v>201</v>
      </c>
      <c r="G899" s="201"/>
      <c r="H899" s="202" t="s">
        <v>19</v>
      </c>
      <c r="I899" s="204"/>
      <c r="J899" s="201"/>
      <c r="K899" s="201"/>
      <c r="L899" s="205"/>
      <c r="M899" s="206"/>
      <c r="N899" s="207"/>
      <c r="O899" s="207"/>
      <c r="P899" s="207"/>
      <c r="Q899" s="207"/>
      <c r="R899" s="207"/>
      <c r="S899" s="207"/>
      <c r="T899" s="208"/>
      <c r="AT899" s="209" t="s">
        <v>193</v>
      </c>
      <c r="AU899" s="209" t="s">
        <v>80</v>
      </c>
      <c r="AV899" s="13" t="s">
        <v>78</v>
      </c>
      <c r="AW899" s="13" t="s">
        <v>33</v>
      </c>
      <c r="AX899" s="13" t="s">
        <v>71</v>
      </c>
      <c r="AY899" s="209" t="s">
        <v>180</v>
      </c>
    </row>
    <row r="900" spans="1:65" s="14" customFormat="1" ht="11.25">
      <c r="B900" s="210"/>
      <c r="C900" s="211"/>
      <c r="D900" s="193" t="s">
        <v>193</v>
      </c>
      <c r="E900" s="212" t="s">
        <v>19</v>
      </c>
      <c r="F900" s="213" t="s">
        <v>1014</v>
      </c>
      <c r="G900" s="211"/>
      <c r="H900" s="214">
        <v>2</v>
      </c>
      <c r="I900" s="215"/>
      <c r="J900" s="211"/>
      <c r="K900" s="211"/>
      <c r="L900" s="216"/>
      <c r="M900" s="217"/>
      <c r="N900" s="218"/>
      <c r="O900" s="218"/>
      <c r="P900" s="218"/>
      <c r="Q900" s="218"/>
      <c r="R900" s="218"/>
      <c r="S900" s="218"/>
      <c r="T900" s="219"/>
      <c r="AT900" s="220" t="s">
        <v>193</v>
      </c>
      <c r="AU900" s="220" t="s">
        <v>80</v>
      </c>
      <c r="AV900" s="14" t="s">
        <v>80</v>
      </c>
      <c r="AW900" s="14" t="s">
        <v>33</v>
      </c>
      <c r="AX900" s="14" t="s">
        <v>71</v>
      </c>
      <c r="AY900" s="220" t="s">
        <v>180</v>
      </c>
    </row>
    <row r="901" spans="1:65" s="14" customFormat="1" ht="11.25">
      <c r="B901" s="210"/>
      <c r="C901" s="211"/>
      <c r="D901" s="193" t="s">
        <v>193</v>
      </c>
      <c r="E901" s="212" t="s">
        <v>19</v>
      </c>
      <c r="F901" s="213" t="s">
        <v>1015</v>
      </c>
      <c r="G901" s="211"/>
      <c r="H901" s="214">
        <v>2</v>
      </c>
      <c r="I901" s="215"/>
      <c r="J901" s="211"/>
      <c r="K901" s="211"/>
      <c r="L901" s="216"/>
      <c r="M901" s="217"/>
      <c r="N901" s="218"/>
      <c r="O901" s="218"/>
      <c r="P901" s="218"/>
      <c r="Q901" s="218"/>
      <c r="R901" s="218"/>
      <c r="S901" s="218"/>
      <c r="T901" s="219"/>
      <c r="AT901" s="220" t="s">
        <v>193</v>
      </c>
      <c r="AU901" s="220" t="s">
        <v>80</v>
      </c>
      <c r="AV901" s="14" t="s">
        <v>80</v>
      </c>
      <c r="AW901" s="14" t="s">
        <v>33</v>
      </c>
      <c r="AX901" s="14" t="s">
        <v>71</v>
      </c>
      <c r="AY901" s="220" t="s">
        <v>180</v>
      </c>
    </row>
    <row r="902" spans="1:65" s="15" customFormat="1" ht="11.25">
      <c r="B902" s="221"/>
      <c r="C902" s="222"/>
      <c r="D902" s="193" t="s">
        <v>193</v>
      </c>
      <c r="E902" s="223" t="s">
        <v>19</v>
      </c>
      <c r="F902" s="224" t="s">
        <v>238</v>
      </c>
      <c r="G902" s="222"/>
      <c r="H902" s="225">
        <v>4</v>
      </c>
      <c r="I902" s="226"/>
      <c r="J902" s="222"/>
      <c r="K902" s="222"/>
      <c r="L902" s="227"/>
      <c r="M902" s="228"/>
      <c r="N902" s="229"/>
      <c r="O902" s="229"/>
      <c r="P902" s="229"/>
      <c r="Q902" s="229"/>
      <c r="R902" s="229"/>
      <c r="S902" s="229"/>
      <c r="T902" s="230"/>
      <c r="AT902" s="231" t="s">
        <v>193</v>
      </c>
      <c r="AU902" s="231" t="s">
        <v>80</v>
      </c>
      <c r="AV902" s="15" t="s">
        <v>187</v>
      </c>
      <c r="AW902" s="15" t="s">
        <v>33</v>
      </c>
      <c r="AX902" s="15" t="s">
        <v>78</v>
      </c>
      <c r="AY902" s="231" t="s">
        <v>180</v>
      </c>
    </row>
    <row r="903" spans="1:65" s="2" customFormat="1" ht="37.9" customHeight="1">
      <c r="A903" s="36"/>
      <c r="B903" s="37"/>
      <c r="C903" s="232" t="s">
        <v>1016</v>
      </c>
      <c r="D903" s="232" t="s">
        <v>301</v>
      </c>
      <c r="E903" s="233" t="s">
        <v>1017</v>
      </c>
      <c r="F903" s="234" t="s">
        <v>1018</v>
      </c>
      <c r="G903" s="235" t="s">
        <v>206</v>
      </c>
      <c r="H903" s="236">
        <v>2</v>
      </c>
      <c r="I903" s="237"/>
      <c r="J903" s="238">
        <f>ROUND(I903*H903,2)</f>
        <v>0</v>
      </c>
      <c r="K903" s="234" t="s">
        <v>186</v>
      </c>
      <c r="L903" s="239"/>
      <c r="M903" s="240" t="s">
        <v>19</v>
      </c>
      <c r="N903" s="241" t="s">
        <v>42</v>
      </c>
      <c r="O903" s="66"/>
      <c r="P903" s="189">
        <f>O903*H903</f>
        <v>0</v>
      </c>
      <c r="Q903" s="189">
        <v>1.95E-2</v>
      </c>
      <c r="R903" s="189">
        <f>Q903*H903</f>
        <v>3.9E-2</v>
      </c>
      <c r="S903" s="189">
        <v>0</v>
      </c>
      <c r="T903" s="190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191" t="s">
        <v>475</v>
      </c>
      <c r="AT903" s="191" t="s">
        <v>301</v>
      </c>
      <c r="AU903" s="191" t="s">
        <v>80</v>
      </c>
      <c r="AY903" s="19" t="s">
        <v>180</v>
      </c>
      <c r="BE903" s="192">
        <f>IF(N903="základní",J903,0)</f>
        <v>0</v>
      </c>
      <c r="BF903" s="192">
        <f>IF(N903="snížená",J903,0)</f>
        <v>0</v>
      </c>
      <c r="BG903" s="192">
        <f>IF(N903="zákl. přenesená",J903,0)</f>
        <v>0</v>
      </c>
      <c r="BH903" s="192">
        <f>IF(N903="sníž. přenesená",J903,0)</f>
        <v>0</v>
      </c>
      <c r="BI903" s="192">
        <f>IF(N903="nulová",J903,0)</f>
        <v>0</v>
      </c>
      <c r="BJ903" s="19" t="s">
        <v>78</v>
      </c>
      <c r="BK903" s="192">
        <f>ROUND(I903*H903,2)</f>
        <v>0</v>
      </c>
      <c r="BL903" s="19" t="s">
        <v>312</v>
      </c>
      <c r="BM903" s="191" t="s">
        <v>1019</v>
      </c>
    </row>
    <row r="904" spans="1:65" s="2" customFormat="1" ht="19.5">
      <c r="A904" s="36"/>
      <c r="B904" s="37"/>
      <c r="C904" s="38"/>
      <c r="D904" s="193" t="s">
        <v>189</v>
      </c>
      <c r="E904" s="38"/>
      <c r="F904" s="194" t="s">
        <v>1018</v>
      </c>
      <c r="G904" s="38"/>
      <c r="H904" s="38"/>
      <c r="I904" s="195"/>
      <c r="J904" s="38"/>
      <c r="K904" s="38"/>
      <c r="L904" s="41"/>
      <c r="M904" s="196"/>
      <c r="N904" s="197"/>
      <c r="O904" s="66"/>
      <c r="P904" s="66"/>
      <c r="Q904" s="66"/>
      <c r="R904" s="66"/>
      <c r="S904" s="66"/>
      <c r="T904" s="67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T904" s="19" t="s">
        <v>189</v>
      </c>
      <c r="AU904" s="19" t="s">
        <v>80</v>
      </c>
    </row>
    <row r="905" spans="1:65" s="13" customFormat="1" ht="11.25">
      <c r="B905" s="200"/>
      <c r="C905" s="201"/>
      <c r="D905" s="193" t="s">
        <v>193</v>
      </c>
      <c r="E905" s="202" t="s">
        <v>19</v>
      </c>
      <c r="F905" s="203" t="s">
        <v>201</v>
      </c>
      <c r="G905" s="201"/>
      <c r="H905" s="202" t="s">
        <v>19</v>
      </c>
      <c r="I905" s="204"/>
      <c r="J905" s="201"/>
      <c r="K905" s="201"/>
      <c r="L905" s="205"/>
      <c r="M905" s="206"/>
      <c r="N905" s="207"/>
      <c r="O905" s="207"/>
      <c r="P905" s="207"/>
      <c r="Q905" s="207"/>
      <c r="R905" s="207"/>
      <c r="S905" s="207"/>
      <c r="T905" s="208"/>
      <c r="AT905" s="209" t="s">
        <v>193</v>
      </c>
      <c r="AU905" s="209" t="s">
        <v>80</v>
      </c>
      <c r="AV905" s="13" t="s">
        <v>78</v>
      </c>
      <c r="AW905" s="13" t="s">
        <v>33</v>
      </c>
      <c r="AX905" s="13" t="s">
        <v>71</v>
      </c>
      <c r="AY905" s="209" t="s">
        <v>180</v>
      </c>
    </row>
    <row r="906" spans="1:65" s="14" customFormat="1" ht="11.25">
      <c r="B906" s="210"/>
      <c r="C906" s="211"/>
      <c r="D906" s="193" t="s">
        <v>193</v>
      </c>
      <c r="E906" s="212" t="s">
        <v>19</v>
      </c>
      <c r="F906" s="213" t="s">
        <v>1020</v>
      </c>
      <c r="G906" s="211"/>
      <c r="H906" s="214">
        <v>2</v>
      </c>
      <c r="I906" s="215"/>
      <c r="J906" s="211"/>
      <c r="K906" s="211"/>
      <c r="L906" s="216"/>
      <c r="M906" s="217"/>
      <c r="N906" s="218"/>
      <c r="O906" s="218"/>
      <c r="P906" s="218"/>
      <c r="Q906" s="218"/>
      <c r="R906" s="218"/>
      <c r="S906" s="218"/>
      <c r="T906" s="219"/>
      <c r="AT906" s="220" t="s">
        <v>193</v>
      </c>
      <c r="AU906" s="220" t="s">
        <v>80</v>
      </c>
      <c r="AV906" s="14" t="s">
        <v>80</v>
      </c>
      <c r="AW906" s="14" t="s">
        <v>33</v>
      </c>
      <c r="AX906" s="14" t="s">
        <v>78</v>
      </c>
      <c r="AY906" s="220" t="s">
        <v>180</v>
      </c>
    </row>
    <row r="907" spans="1:65" s="2" customFormat="1" ht="37.9" customHeight="1">
      <c r="A907" s="36"/>
      <c r="B907" s="37"/>
      <c r="C907" s="232" t="s">
        <v>1021</v>
      </c>
      <c r="D907" s="232" t="s">
        <v>301</v>
      </c>
      <c r="E907" s="233" t="s">
        <v>1022</v>
      </c>
      <c r="F907" s="234" t="s">
        <v>1023</v>
      </c>
      <c r="G907" s="235" t="s">
        <v>206</v>
      </c>
      <c r="H907" s="236">
        <v>2</v>
      </c>
      <c r="I907" s="237"/>
      <c r="J907" s="238">
        <f>ROUND(I907*H907,2)</f>
        <v>0</v>
      </c>
      <c r="K907" s="234" t="s">
        <v>304</v>
      </c>
      <c r="L907" s="239"/>
      <c r="M907" s="240" t="s">
        <v>19</v>
      </c>
      <c r="N907" s="241" t="s">
        <v>42</v>
      </c>
      <c r="O907" s="66"/>
      <c r="P907" s="189">
        <f>O907*H907</f>
        <v>0</v>
      </c>
      <c r="Q907" s="189">
        <v>1.95E-2</v>
      </c>
      <c r="R907" s="189">
        <f>Q907*H907</f>
        <v>3.9E-2</v>
      </c>
      <c r="S907" s="189">
        <v>0</v>
      </c>
      <c r="T907" s="190">
        <f>S907*H907</f>
        <v>0</v>
      </c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R907" s="191" t="s">
        <v>475</v>
      </c>
      <c r="AT907" s="191" t="s">
        <v>301</v>
      </c>
      <c r="AU907" s="191" t="s">
        <v>80</v>
      </c>
      <c r="AY907" s="19" t="s">
        <v>180</v>
      </c>
      <c r="BE907" s="192">
        <f>IF(N907="základní",J907,0)</f>
        <v>0</v>
      </c>
      <c r="BF907" s="192">
        <f>IF(N907="snížená",J907,0)</f>
        <v>0</v>
      </c>
      <c r="BG907" s="192">
        <f>IF(N907="zákl. přenesená",J907,0)</f>
        <v>0</v>
      </c>
      <c r="BH907" s="192">
        <f>IF(N907="sníž. přenesená",J907,0)</f>
        <v>0</v>
      </c>
      <c r="BI907" s="192">
        <f>IF(N907="nulová",J907,0)</f>
        <v>0</v>
      </c>
      <c r="BJ907" s="19" t="s">
        <v>78</v>
      </c>
      <c r="BK907" s="192">
        <f>ROUND(I907*H907,2)</f>
        <v>0</v>
      </c>
      <c r="BL907" s="19" t="s">
        <v>312</v>
      </c>
      <c r="BM907" s="191" t="s">
        <v>1024</v>
      </c>
    </row>
    <row r="908" spans="1:65" s="2" customFormat="1" ht="19.5">
      <c r="A908" s="36"/>
      <c r="B908" s="37"/>
      <c r="C908" s="38"/>
      <c r="D908" s="193" t="s">
        <v>189</v>
      </c>
      <c r="E908" s="38"/>
      <c r="F908" s="194" t="s">
        <v>1023</v>
      </c>
      <c r="G908" s="38"/>
      <c r="H908" s="38"/>
      <c r="I908" s="195"/>
      <c r="J908" s="38"/>
      <c r="K908" s="38"/>
      <c r="L908" s="41"/>
      <c r="M908" s="196"/>
      <c r="N908" s="197"/>
      <c r="O908" s="66"/>
      <c r="P908" s="66"/>
      <c r="Q908" s="66"/>
      <c r="R908" s="66"/>
      <c r="S908" s="66"/>
      <c r="T908" s="67"/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T908" s="19" t="s">
        <v>189</v>
      </c>
      <c r="AU908" s="19" t="s">
        <v>80</v>
      </c>
    </row>
    <row r="909" spans="1:65" s="13" customFormat="1" ht="11.25">
      <c r="B909" s="200"/>
      <c r="C909" s="201"/>
      <c r="D909" s="193" t="s">
        <v>193</v>
      </c>
      <c r="E909" s="202" t="s">
        <v>19</v>
      </c>
      <c r="F909" s="203" t="s">
        <v>201</v>
      </c>
      <c r="G909" s="201"/>
      <c r="H909" s="202" t="s">
        <v>19</v>
      </c>
      <c r="I909" s="204"/>
      <c r="J909" s="201"/>
      <c r="K909" s="201"/>
      <c r="L909" s="205"/>
      <c r="M909" s="206"/>
      <c r="N909" s="207"/>
      <c r="O909" s="207"/>
      <c r="P909" s="207"/>
      <c r="Q909" s="207"/>
      <c r="R909" s="207"/>
      <c r="S909" s="207"/>
      <c r="T909" s="208"/>
      <c r="AT909" s="209" t="s">
        <v>193</v>
      </c>
      <c r="AU909" s="209" t="s">
        <v>80</v>
      </c>
      <c r="AV909" s="13" t="s">
        <v>78</v>
      </c>
      <c r="AW909" s="13" t="s">
        <v>33</v>
      </c>
      <c r="AX909" s="13" t="s">
        <v>71</v>
      </c>
      <c r="AY909" s="209" t="s">
        <v>180</v>
      </c>
    </row>
    <row r="910" spans="1:65" s="14" customFormat="1" ht="11.25">
      <c r="B910" s="210"/>
      <c r="C910" s="211"/>
      <c r="D910" s="193" t="s">
        <v>193</v>
      </c>
      <c r="E910" s="212" t="s">
        <v>19</v>
      </c>
      <c r="F910" s="213" t="s">
        <v>1020</v>
      </c>
      <c r="G910" s="211"/>
      <c r="H910" s="214">
        <v>2</v>
      </c>
      <c r="I910" s="215"/>
      <c r="J910" s="211"/>
      <c r="K910" s="211"/>
      <c r="L910" s="216"/>
      <c r="M910" s="217"/>
      <c r="N910" s="218"/>
      <c r="O910" s="218"/>
      <c r="P910" s="218"/>
      <c r="Q910" s="218"/>
      <c r="R910" s="218"/>
      <c r="S910" s="218"/>
      <c r="T910" s="219"/>
      <c r="AT910" s="220" t="s">
        <v>193</v>
      </c>
      <c r="AU910" s="220" t="s">
        <v>80</v>
      </c>
      <c r="AV910" s="14" t="s">
        <v>80</v>
      </c>
      <c r="AW910" s="14" t="s">
        <v>33</v>
      </c>
      <c r="AX910" s="14" t="s">
        <v>78</v>
      </c>
      <c r="AY910" s="220" t="s">
        <v>180</v>
      </c>
    </row>
    <row r="911" spans="1:65" s="2" customFormat="1" ht="24.2" customHeight="1">
      <c r="A911" s="36"/>
      <c r="B911" s="37"/>
      <c r="C911" s="180" t="s">
        <v>1025</v>
      </c>
      <c r="D911" s="180" t="s">
        <v>182</v>
      </c>
      <c r="E911" s="181" t="s">
        <v>1026</v>
      </c>
      <c r="F911" s="182" t="s">
        <v>1027</v>
      </c>
      <c r="G911" s="183" t="s">
        <v>206</v>
      </c>
      <c r="H911" s="184">
        <v>6</v>
      </c>
      <c r="I911" s="185"/>
      <c r="J911" s="186">
        <f>ROUND(I911*H911,2)</f>
        <v>0</v>
      </c>
      <c r="K911" s="182" t="s">
        <v>186</v>
      </c>
      <c r="L911" s="41"/>
      <c r="M911" s="187" t="s">
        <v>19</v>
      </c>
      <c r="N911" s="188" t="s">
        <v>42</v>
      </c>
      <c r="O911" s="66"/>
      <c r="P911" s="189">
        <f>O911*H911</f>
        <v>0</v>
      </c>
      <c r="Q911" s="189">
        <v>0</v>
      </c>
      <c r="R911" s="189">
        <f>Q911*H911</f>
        <v>0</v>
      </c>
      <c r="S911" s="189">
        <v>0</v>
      </c>
      <c r="T911" s="190">
        <f>S911*H911</f>
        <v>0</v>
      </c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R911" s="191" t="s">
        <v>312</v>
      </c>
      <c r="AT911" s="191" t="s">
        <v>182</v>
      </c>
      <c r="AU911" s="191" t="s">
        <v>80</v>
      </c>
      <c r="AY911" s="19" t="s">
        <v>180</v>
      </c>
      <c r="BE911" s="192">
        <f>IF(N911="základní",J911,0)</f>
        <v>0</v>
      </c>
      <c r="BF911" s="192">
        <f>IF(N911="snížená",J911,0)</f>
        <v>0</v>
      </c>
      <c r="BG911" s="192">
        <f>IF(N911="zákl. přenesená",J911,0)</f>
        <v>0</v>
      </c>
      <c r="BH911" s="192">
        <f>IF(N911="sníž. přenesená",J911,0)</f>
        <v>0</v>
      </c>
      <c r="BI911" s="192">
        <f>IF(N911="nulová",J911,0)</f>
        <v>0</v>
      </c>
      <c r="BJ911" s="19" t="s">
        <v>78</v>
      </c>
      <c r="BK911" s="192">
        <f>ROUND(I911*H911,2)</f>
        <v>0</v>
      </c>
      <c r="BL911" s="19" t="s">
        <v>312</v>
      </c>
      <c r="BM911" s="191" t="s">
        <v>1028</v>
      </c>
    </row>
    <row r="912" spans="1:65" s="2" customFormat="1" ht="29.25">
      <c r="A912" s="36"/>
      <c r="B912" s="37"/>
      <c r="C912" s="38"/>
      <c r="D912" s="193" t="s">
        <v>189</v>
      </c>
      <c r="E912" s="38"/>
      <c r="F912" s="194" t="s">
        <v>1029</v>
      </c>
      <c r="G912" s="38"/>
      <c r="H912" s="38"/>
      <c r="I912" s="195"/>
      <c r="J912" s="38"/>
      <c r="K912" s="38"/>
      <c r="L912" s="41"/>
      <c r="M912" s="196"/>
      <c r="N912" s="197"/>
      <c r="O912" s="66"/>
      <c r="P912" s="66"/>
      <c r="Q912" s="66"/>
      <c r="R912" s="66"/>
      <c r="S912" s="66"/>
      <c r="T912" s="67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T912" s="19" t="s">
        <v>189</v>
      </c>
      <c r="AU912" s="19" t="s">
        <v>80</v>
      </c>
    </row>
    <row r="913" spans="1:65" s="2" customFormat="1" ht="11.25">
      <c r="A913" s="36"/>
      <c r="B913" s="37"/>
      <c r="C913" s="38"/>
      <c r="D913" s="198" t="s">
        <v>191</v>
      </c>
      <c r="E913" s="38"/>
      <c r="F913" s="199" t="s">
        <v>1030</v>
      </c>
      <c r="G913" s="38"/>
      <c r="H913" s="38"/>
      <c r="I913" s="195"/>
      <c r="J913" s="38"/>
      <c r="K913" s="38"/>
      <c r="L913" s="41"/>
      <c r="M913" s="196"/>
      <c r="N913" s="197"/>
      <c r="O913" s="66"/>
      <c r="P913" s="66"/>
      <c r="Q913" s="66"/>
      <c r="R913" s="66"/>
      <c r="S913" s="66"/>
      <c r="T913" s="67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T913" s="19" t="s">
        <v>191</v>
      </c>
      <c r="AU913" s="19" t="s">
        <v>80</v>
      </c>
    </row>
    <row r="914" spans="1:65" s="13" customFormat="1" ht="11.25">
      <c r="B914" s="200"/>
      <c r="C914" s="201"/>
      <c r="D914" s="193" t="s">
        <v>193</v>
      </c>
      <c r="E914" s="202" t="s">
        <v>19</v>
      </c>
      <c r="F914" s="203" t="s">
        <v>201</v>
      </c>
      <c r="G914" s="201"/>
      <c r="H914" s="202" t="s">
        <v>19</v>
      </c>
      <c r="I914" s="204"/>
      <c r="J914" s="201"/>
      <c r="K914" s="201"/>
      <c r="L914" s="205"/>
      <c r="M914" s="206"/>
      <c r="N914" s="207"/>
      <c r="O914" s="207"/>
      <c r="P914" s="207"/>
      <c r="Q914" s="207"/>
      <c r="R914" s="207"/>
      <c r="S914" s="207"/>
      <c r="T914" s="208"/>
      <c r="AT914" s="209" t="s">
        <v>193</v>
      </c>
      <c r="AU914" s="209" t="s">
        <v>80</v>
      </c>
      <c r="AV914" s="13" t="s">
        <v>78</v>
      </c>
      <c r="AW914" s="13" t="s">
        <v>33</v>
      </c>
      <c r="AX914" s="13" t="s">
        <v>71</v>
      </c>
      <c r="AY914" s="209" t="s">
        <v>180</v>
      </c>
    </row>
    <row r="915" spans="1:65" s="14" customFormat="1" ht="11.25">
      <c r="B915" s="210"/>
      <c r="C915" s="211"/>
      <c r="D915" s="193" t="s">
        <v>193</v>
      </c>
      <c r="E915" s="212" t="s">
        <v>19</v>
      </c>
      <c r="F915" s="213" t="s">
        <v>1031</v>
      </c>
      <c r="G915" s="211"/>
      <c r="H915" s="214">
        <v>2</v>
      </c>
      <c r="I915" s="215"/>
      <c r="J915" s="211"/>
      <c r="K915" s="211"/>
      <c r="L915" s="216"/>
      <c r="M915" s="217"/>
      <c r="N915" s="218"/>
      <c r="O915" s="218"/>
      <c r="P915" s="218"/>
      <c r="Q915" s="218"/>
      <c r="R915" s="218"/>
      <c r="S915" s="218"/>
      <c r="T915" s="219"/>
      <c r="AT915" s="220" t="s">
        <v>193</v>
      </c>
      <c r="AU915" s="220" t="s">
        <v>80</v>
      </c>
      <c r="AV915" s="14" t="s">
        <v>80</v>
      </c>
      <c r="AW915" s="14" t="s">
        <v>33</v>
      </c>
      <c r="AX915" s="14" t="s">
        <v>71</v>
      </c>
      <c r="AY915" s="220" t="s">
        <v>180</v>
      </c>
    </row>
    <row r="916" spans="1:65" s="14" customFormat="1" ht="11.25">
      <c r="B916" s="210"/>
      <c r="C916" s="211"/>
      <c r="D916" s="193" t="s">
        <v>193</v>
      </c>
      <c r="E916" s="212" t="s">
        <v>19</v>
      </c>
      <c r="F916" s="213" t="s">
        <v>1032</v>
      </c>
      <c r="G916" s="211"/>
      <c r="H916" s="214">
        <v>1</v>
      </c>
      <c r="I916" s="215"/>
      <c r="J916" s="211"/>
      <c r="K916" s="211"/>
      <c r="L916" s="216"/>
      <c r="M916" s="217"/>
      <c r="N916" s="218"/>
      <c r="O916" s="218"/>
      <c r="P916" s="218"/>
      <c r="Q916" s="218"/>
      <c r="R916" s="218"/>
      <c r="S916" s="218"/>
      <c r="T916" s="219"/>
      <c r="AT916" s="220" t="s">
        <v>193</v>
      </c>
      <c r="AU916" s="220" t="s">
        <v>80</v>
      </c>
      <c r="AV916" s="14" t="s">
        <v>80</v>
      </c>
      <c r="AW916" s="14" t="s">
        <v>33</v>
      </c>
      <c r="AX916" s="14" t="s">
        <v>71</v>
      </c>
      <c r="AY916" s="220" t="s">
        <v>180</v>
      </c>
    </row>
    <row r="917" spans="1:65" s="14" customFormat="1" ht="11.25">
      <c r="B917" s="210"/>
      <c r="C917" s="211"/>
      <c r="D917" s="193" t="s">
        <v>193</v>
      </c>
      <c r="E917" s="212" t="s">
        <v>19</v>
      </c>
      <c r="F917" s="213" t="s">
        <v>1033</v>
      </c>
      <c r="G917" s="211"/>
      <c r="H917" s="214">
        <v>1</v>
      </c>
      <c r="I917" s="215"/>
      <c r="J917" s="211"/>
      <c r="K917" s="211"/>
      <c r="L917" s="216"/>
      <c r="M917" s="217"/>
      <c r="N917" s="218"/>
      <c r="O917" s="218"/>
      <c r="P917" s="218"/>
      <c r="Q917" s="218"/>
      <c r="R917" s="218"/>
      <c r="S917" s="218"/>
      <c r="T917" s="219"/>
      <c r="AT917" s="220" t="s">
        <v>193</v>
      </c>
      <c r="AU917" s="220" t="s">
        <v>80</v>
      </c>
      <c r="AV917" s="14" t="s">
        <v>80</v>
      </c>
      <c r="AW917" s="14" t="s">
        <v>33</v>
      </c>
      <c r="AX917" s="14" t="s">
        <v>71</v>
      </c>
      <c r="AY917" s="220" t="s">
        <v>180</v>
      </c>
    </row>
    <row r="918" spans="1:65" s="14" customFormat="1" ht="11.25">
      <c r="B918" s="210"/>
      <c r="C918" s="211"/>
      <c r="D918" s="193" t="s">
        <v>193</v>
      </c>
      <c r="E918" s="212" t="s">
        <v>19</v>
      </c>
      <c r="F918" s="213" t="s">
        <v>1034</v>
      </c>
      <c r="G918" s="211"/>
      <c r="H918" s="214">
        <v>1</v>
      </c>
      <c r="I918" s="215"/>
      <c r="J918" s="211"/>
      <c r="K918" s="211"/>
      <c r="L918" s="216"/>
      <c r="M918" s="217"/>
      <c r="N918" s="218"/>
      <c r="O918" s="218"/>
      <c r="P918" s="218"/>
      <c r="Q918" s="218"/>
      <c r="R918" s="218"/>
      <c r="S918" s="218"/>
      <c r="T918" s="219"/>
      <c r="AT918" s="220" t="s">
        <v>193</v>
      </c>
      <c r="AU918" s="220" t="s">
        <v>80</v>
      </c>
      <c r="AV918" s="14" t="s">
        <v>80</v>
      </c>
      <c r="AW918" s="14" t="s">
        <v>33</v>
      </c>
      <c r="AX918" s="14" t="s">
        <v>71</v>
      </c>
      <c r="AY918" s="220" t="s">
        <v>180</v>
      </c>
    </row>
    <row r="919" spans="1:65" s="14" customFormat="1" ht="11.25">
      <c r="B919" s="210"/>
      <c r="C919" s="211"/>
      <c r="D919" s="193" t="s">
        <v>193</v>
      </c>
      <c r="E919" s="212" t="s">
        <v>19</v>
      </c>
      <c r="F919" s="213" t="s">
        <v>1035</v>
      </c>
      <c r="G919" s="211"/>
      <c r="H919" s="214">
        <v>1</v>
      </c>
      <c r="I919" s="215"/>
      <c r="J919" s="211"/>
      <c r="K919" s="211"/>
      <c r="L919" s="216"/>
      <c r="M919" s="217"/>
      <c r="N919" s="218"/>
      <c r="O919" s="218"/>
      <c r="P919" s="218"/>
      <c r="Q919" s="218"/>
      <c r="R919" s="218"/>
      <c r="S919" s="218"/>
      <c r="T919" s="219"/>
      <c r="AT919" s="220" t="s">
        <v>193</v>
      </c>
      <c r="AU919" s="220" t="s">
        <v>80</v>
      </c>
      <c r="AV919" s="14" t="s">
        <v>80</v>
      </c>
      <c r="AW919" s="14" t="s">
        <v>33</v>
      </c>
      <c r="AX919" s="14" t="s">
        <v>71</v>
      </c>
      <c r="AY919" s="220" t="s">
        <v>180</v>
      </c>
    </row>
    <row r="920" spans="1:65" s="15" customFormat="1" ht="11.25">
      <c r="B920" s="221"/>
      <c r="C920" s="222"/>
      <c r="D920" s="193" t="s">
        <v>193</v>
      </c>
      <c r="E920" s="223" t="s">
        <v>19</v>
      </c>
      <c r="F920" s="224" t="s">
        <v>238</v>
      </c>
      <c r="G920" s="222"/>
      <c r="H920" s="225">
        <v>6</v>
      </c>
      <c r="I920" s="226"/>
      <c r="J920" s="222"/>
      <c r="K920" s="222"/>
      <c r="L920" s="227"/>
      <c r="M920" s="228"/>
      <c r="N920" s="229"/>
      <c r="O920" s="229"/>
      <c r="P920" s="229"/>
      <c r="Q920" s="229"/>
      <c r="R920" s="229"/>
      <c r="S920" s="229"/>
      <c r="T920" s="230"/>
      <c r="AT920" s="231" t="s">
        <v>193</v>
      </c>
      <c r="AU920" s="231" t="s">
        <v>80</v>
      </c>
      <c r="AV920" s="15" t="s">
        <v>187</v>
      </c>
      <c r="AW920" s="15" t="s">
        <v>33</v>
      </c>
      <c r="AX920" s="15" t="s">
        <v>78</v>
      </c>
      <c r="AY920" s="231" t="s">
        <v>180</v>
      </c>
    </row>
    <row r="921" spans="1:65" s="2" customFormat="1" ht="33" customHeight="1">
      <c r="A921" s="36"/>
      <c r="B921" s="37"/>
      <c r="C921" s="232" t="s">
        <v>1036</v>
      </c>
      <c r="D921" s="232" t="s">
        <v>301</v>
      </c>
      <c r="E921" s="233" t="s">
        <v>1037</v>
      </c>
      <c r="F921" s="234" t="s">
        <v>1038</v>
      </c>
      <c r="G921" s="235" t="s">
        <v>206</v>
      </c>
      <c r="H921" s="236">
        <v>5</v>
      </c>
      <c r="I921" s="237"/>
      <c r="J921" s="238">
        <f>ROUND(I921*H921,2)</f>
        <v>0</v>
      </c>
      <c r="K921" s="234" t="s">
        <v>186</v>
      </c>
      <c r="L921" s="239"/>
      <c r="M921" s="240" t="s">
        <v>19</v>
      </c>
      <c r="N921" s="241" t="s">
        <v>42</v>
      </c>
      <c r="O921" s="66"/>
      <c r="P921" s="189">
        <f>O921*H921</f>
        <v>0</v>
      </c>
      <c r="Q921" s="189">
        <v>2.0500000000000001E-2</v>
      </c>
      <c r="R921" s="189">
        <f>Q921*H921</f>
        <v>0.10250000000000001</v>
      </c>
      <c r="S921" s="189">
        <v>0</v>
      </c>
      <c r="T921" s="190">
        <f>S921*H921</f>
        <v>0</v>
      </c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R921" s="191" t="s">
        <v>475</v>
      </c>
      <c r="AT921" s="191" t="s">
        <v>301</v>
      </c>
      <c r="AU921" s="191" t="s">
        <v>80</v>
      </c>
      <c r="AY921" s="19" t="s">
        <v>180</v>
      </c>
      <c r="BE921" s="192">
        <f>IF(N921="základní",J921,0)</f>
        <v>0</v>
      </c>
      <c r="BF921" s="192">
        <f>IF(N921="snížená",J921,0)</f>
        <v>0</v>
      </c>
      <c r="BG921" s="192">
        <f>IF(N921="zákl. přenesená",J921,0)</f>
        <v>0</v>
      </c>
      <c r="BH921" s="192">
        <f>IF(N921="sníž. přenesená",J921,0)</f>
        <v>0</v>
      </c>
      <c r="BI921" s="192">
        <f>IF(N921="nulová",J921,0)</f>
        <v>0</v>
      </c>
      <c r="BJ921" s="19" t="s">
        <v>78</v>
      </c>
      <c r="BK921" s="192">
        <f>ROUND(I921*H921,2)</f>
        <v>0</v>
      </c>
      <c r="BL921" s="19" t="s">
        <v>312</v>
      </c>
      <c r="BM921" s="191" t="s">
        <v>1039</v>
      </c>
    </row>
    <row r="922" spans="1:65" s="2" customFormat="1" ht="19.5">
      <c r="A922" s="36"/>
      <c r="B922" s="37"/>
      <c r="C922" s="38"/>
      <c r="D922" s="193" t="s">
        <v>189</v>
      </c>
      <c r="E922" s="38"/>
      <c r="F922" s="194" t="s">
        <v>1040</v>
      </c>
      <c r="G922" s="38"/>
      <c r="H922" s="38"/>
      <c r="I922" s="195"/>
      <c r="J922" s="38"/>
      <c r="K922" s="38"/>
      <c r="L922" s="41"/>
      <c r="M922" s="196"/>
      <c r="N922" s="197"/>
      <c r="O922" s="66"/>
      <c r="P922" s="66"/>
      <c r="Q922" s="66"/>
      <c r="R922" s="66"/>
      <c r="S922" s="66"/>
      <c r="T922" s="67"/>
      <c r="U922" s="36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  <c r="AT922" s="19" t="s">
        <v>189</v>
      </c>
      <c r="AU922" s="19" t="s">
        <v>80</v>
      </c>
    </row>
    <row r="923" spans="1:65" s="13" customFormat="1" ht="11.25">
      <c r="B923" s="200"/>
      <c r="C923" s="201"/>
      <c r="D923" s="193" t="s">
        <v>193</v>
      </c>
      <c r="E923" s="202" t="s">
        <v>19</v>
      </c>
      <c r="F923" s="203" t="s">
        <v>201</v>
      </c>
      <c r="G923" s="201"/>
      <c r="H923" s="202" t="s">
        <v>19</v>
      </c>
      <c r="I923" s="204"/>
      <c r="J923" s="201"/>
      <c r="K923" s="201"/>
      <c r="L923" s="205"/>
      <c r="M923" s="206"/>
      <c r="N923" s="207"/>
      <c r="O923" s="207"/>
      <c r="P923" s="207"/>
      <c r="Q923" s="207"/>
      <c r="R923" s="207"/>
      <c r="S923" s="207"/>
      <c r="T923" s="208"/>
      <c r="AT923" s="209" t="s">
        <v>193</v>
      </c>
      <c r="AU923" s="209" t="s">
        <v>80</v>
      </c>
      <c r="AV923" s="13" t="s">
        <v>78</v>
      </c>
      <c r="AW923" s="13" t="s">
        <v>33</v>
      </c>
      <c r="AX923" s="13" t="s">
        <v>71</v>
      </c>
      <c r="AY923" s="209" t="s">
        <v>180</v>
      </c>
    </row>
    <row r="924" spans="1:65" s="13" customFormat="1" ht="11.25">
      <c r="B924" s="200"/>
      <c r="C924" s="201"/>
      <c r="D924" s="193" t="s">
        <v>193</v>
      </c>
      <c r="E924" s="202" t="s">
        <v>19</v>
      </c>
      <c r="F924" s="203" t="s">
        <v>1041</v>
      </c>
      <c r="G924" s="201"/>
      <c r="H924" s="202" t="s">
        <v>19</v>
      </c>
      <c r="I924" s="204"/>
      <c r="J924" s="201"/>
      <c r="K924" s="201"/>
      <c r="L924" s="205"/>
      <c r="M924" s="206"/>
      <c r="N924" s="207"/>
      <c r="O924" s="207"/>
      <c r="P924" s="207"/>
      <c r="Q924" s="207"/>
      <c r="R924" s="207"/>
      <c r="S924" s="207"/>
      <c r="T924" s="208"/>
      <c r="AT924" s="209" t="s">
        <v>193</v>
      </c>
      <c r="AU924" s="209" t="s">
        <v>80</v>
      </c>
      <c r="AV924" s="13" t="s">
        <v>78</v>
      </c>
      <c r="AW924" s="13" t="s">
        <v>33</v>
      </c>
      <c r="AX924" s="13" t="s">
        <v>71</v>
      </c>
      <c r="AY924" s="209" t="s">
        <v>180</v>
      </c>
    </row>
    <row r="925" spans="1:65" s="14" customFormat="1" ht="11.25">
      <c r="B925" s="210"/>
      <c r="C925" s="211"/>
      <c r="D925" s="193" t="s">
        <v>193</v>
      </c>
      <c r="E925" s="212" t="s">
        <v>19</v>
      </c>
      <c r="F925" s="213" t="s">
        <v>1031</v>
      </c>
      <c r="G925" s="211"/>
      <c r="H925" s="214">
        <v>2</v>
      </c>
      <c r="I925" s="215"/>
      <c r="J925" s="211"/>
      <c r="K925" s="211"/>
      <c r="L925" s="216"/>
      <c r="M925" s="217"/>
      <c r="N925" s="218"/>
      <c r="O925" s="218"/>
      <c r="P925" s="218"/>
      <c r="Q925" s="218"/>
      <c r="R925" s="218"/>
      <c r="S925" s="218"/>
      <c r="T925" s="219"/>
      <c r="AT925" s="220" t="s">
        <v>193</v>
      </c>
      <c r="AU925" s="220" t="s">
        <v>80</v>
      </c>
      <c r="AV925" s="14" t="s">
        <v>80</v>
      </c>
      <c r="AW925" s="14" t="s">
        <v>33</v>
      </c>
      <c r="AX925" s="14" t="s">
        <v>71</v>
      </c>
      <c r="AY925" s="220" t="s">
        <v>180</v>
      </c>
    </row>
    <row r="926" spans="1:65" s="14" customFormat="1" ht="11.25">
      <c r="B926" s="210"/>
      <c r="C926" s="211"/>
      <c r="D926" s="193" t="s">
        <v>193</v>
      </c>
      <c r="E926" s="212" t="s">
        <v>19</v>
      </c>
      <c r="F926" s="213" t="s">
        <v>1032</v>
      </c>
      <c r="G926" s="211"/>
      <c r="H926" s="214">
        <v>1</v>
      </c>
      <c r="I926" s="215"/>
      <c r="J926" s="211"/>
      <c r="K926" s="211"/>
      <c r="L926" s="216"/>
      <c r="M926" s="217"/>
      <c r="N926" s="218"/>
      <c r="O926" s="218"/>
      <c r="P926" s="218"/>
      <c r="Q926" s="218"/>
      <c r="R926" s="218"/>
      <c r="S926" s="218"/>
      <c r="T926" s="219"/>
      <c r="AT926" s="220" t="s">
        <v>193</v>
      </c>
      <c r="AU926" s="220" t="s">
        <v>80</v>
      </c>
      <c r="AV926" s="14" t="s">
        <v>80</v>
      </c>
      <c r="AW926" s="14" t="s">
        <v>33</v>
      </c>
      <c r="AX926" s="14" t="s">
        <v>71</v>
      </c>
      <c r="AY926" s="220" t="s">
        <v>180</v>
      </c>
    </row>
    <row r="927" spans="1:65" s="14" customFormat="1" ht="11.25">
      <c r="B927" s="210"/>
      <c r="C927" s="211"/>
      <c r="D927" s="193" t="s">
        <v>193</v>
      </c>
      <c r="E927" s="212" t="s">
        <v>19</v>
      </c>
      <c r="F927" s="213" t="s">
        <v>1034</v>
      </c>
      <c r="G927" s="211"/>
      <c r="H927" s="214">
        <v>1</v>
      </c>
      <c r="I927" s="215"/>
      <c r="J927" s="211"/>
      <c r="K927" s="211"/>
      <c r="L927" s="216"/>
      <c r="M927" s="217"/>
      <c r="N927" s="218"/>
      <c r="O927" s="218"/>
      <c r="P927" s="218"/>
      <c r="Q927" s="218"/>
      <c r="R927" s="218"/>
      <c r="S927" s="218"/>
      <c r="T927" s="219"/>
      <c r="AT927" s="220" t="s">
        <v>193</v>
      </c>
      <c r="AU927" s="220" t="s">
        <v>80</v>
      </c>
      <c r="AV927" s="14" t="s">
        <v>80</v>
      </c>
      <c r="AW927" s="14" t="s">
        <v>33</v>
      </c>
      <c r="AX927" s="14" t="s">
        <v>71</v>
      </c>
      <c r="AY927" s="220" t="s">
        <v>180</v>
      </c>
    </row>
    <row r="928" spans="1:65" s="14" customFormat="1" ht="11.25">
      <c r="B928" s="210"/>
      <c r="C928" s="211"/>
      <c r="D928" s="193" t="s">
        <v>193</v>
      </c>
      <c r="E928" s="212" t="s">
        <v>19</v>
      </c>
      <c r="F928" s="213" t="s">
        <v>1035</v>
      </c>
      <c r="G928" s="211"/>
      <c r="H928" s="214">
        <v>1</v>
      </c>
      <c r="I928" s="215"/>
      <c r="J928" s="211"/>
      <c r="K928" s="211"/>
      <c r="L928" s="216"/>
      <c r="M928" s="217"/>
      <c r="N928" s="218"/>
      <c r="O928" s="218"/>
      <c r="P928" s="218"/>
      <c r="Q928" s="218"/>
      <c r="R928" s="218"/>
      <c r="S928" s="218"/>
      <c r="T928" s="219"/>
      <c r="AT928" s="220" t="s">
        <v>193</v>
      </c>
      <c r="AU928" s="220" t="s">
        <v>80</v>
      </c>
      <c r="AV928" s="14" t="s">
        <v>80</v>
      </c>
      <c r="AW928" s="14" t="s">
        <v>33</v>
      </c>
      <c r="AX928" s="14" t="s">
        <v>71</v>
      </c>
      <c r="AY928" s="220" t="s">
        <v>180</v>
      </c>
    </row>
    <row r="929" spans="1:65" s="15" customFormat="1" ht="11.25">
      <c r="B929" s="221"/>
      <c r="C929" s="222"/>
      <c r="D929" s="193" t="s">
        <v>193</v>
      </c>
      <c r="E929" s="223" t="s">
        <v>19</v>
      </c>
      <c r="F929" s="224" t="s">
        <v>238</v>
      </c>
      <c r="G929" s="222"/>
      <c r="H929" s="225">
        <v>5</v>
      </c>
      <c r="I929" s="226"/>
      <c r="J929" s="222"/>
      <c r="K929" s="222"/>
      <c r="L929" s="227"/>
      <c r="M929" s="228"/>
      <c r="N929" s="229"/>
      <c r="O929" s="229"/>
      <c r="P929" s="229"/>
      <c r="Q929" s="229"/>
      <c r="R929" s="229"/>
      <c r="S929" s="229"/>
      <c r="T929" s="230"/>
      <c r="AT929" s="231" t="s">
        <v>193</v>
      </c>
      <c r="AU929" s="231" t="s">
        <v>80</v>
      </c>
      <c r="AV929" s="15" t="s">
        <v>187</v>
      </c>
      <c r="AW929" s="15" t="s">
        <v>33</v>
      </c>
      <c r="AX929" s="15" t="s">
        <v>78</v>
      </c>
      <c r="AY929" s="231" t="s">
        <v>180</v>
      </c>
    </row>
    <row r="930" spans="1:65" s="2" customFormat="1" ht="37.9" customHeight="1">
      <c r="A930" s="36"/>
      <c r="B930" s="37"/>
      <c r="C930" s="232" t="s">
        <v>1042</v>
      </c>
      <c r="D930" s="232" t="s">
        <v>301</v>
      </c>
      <c r="E930" s="233" t="s">
        <v>1043</v>
      </c>
      <c r="F930" s="234" t="s">
        <v>1044</v>
      </c>
      <c r="G930" s="235" t="s">
        <v>206</v>
      </c>
      <c r="H930" s="236">
        <v>1</v>
      </c>
      <c r="I930" s="237"/>
      <c r="J930" s="238">
        <f>ROUND(I930*H930,2)</f>
        <v>0</v>
      </c>
      <c r="K930" s="234" t="s">
        <v>304</v>
      </c>
      <c r="L930" s="239"/>
      <c r="M930" s="240" t="s">
        <v>19</v>
      </c>
      <c r="N930" s="241" t="s">
        <v>42</v>
      </c>
      <c r="O930" s="66"/>
      <c r="P930" s="189">
        <f>O930*H930</f>
        <v>0</v>
      </c>
      <c r="Q930" s="189">
        <v>2.0500000000000001E-2</v>
      </c>
      <c r="R930" s="189">
        <f>Q930*H930</f>
        <v>2.0500000000000001E-2</v>
      </c>
      <c r="S930" s="189">
        <v>0</v>
      </c>
      <c r="T930" s="190">
        <f>S930*H930</f>
        <v>0</v>
      </c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R930" s="191" t="s">
        <v>475</v>
      </c>
      <c r="AT930" s="191" t="s">
        <v>301</v>
      </c>
      <c r="AU930" s="191" t="s">
        <v>80</v>
      </c>
      <c r="AY930" s="19" t="s">
        <v>180</v>
      </c>
      <c r="BE930" s="192">
        <f>IF(N930="základní",J930,0)</f>
        <v>0</v>
      </c>
      <c r="BF930" s="192">
        <f>IF(N930="snížená",J930,0)</f>
        <v>0</v>
      </c>
      <c r="BG930" s="192">
        <f>IF(N930="zákl. přenesená",J930,0)</f>
        <v>0</v>
      </c>
      <c r="BH930" s="192">
        <f>IF(N930="sníž. přenesená",J930,0)</f>
        <v>0</v>
      </c>
      <c r="BI930" s="192">
        <f>IF(N930="nulová",J930,0)</f>
        <v>0</v>
      </c>
      <c r="BJ930" s="19" t="s">
        <v>78</v>
      </c>
      <c r="BK930" s="192">
        <f>ROUND(I930*H930,2)</f>
        <v>0</v>
      </c>
      <c r="BL930" s="19" t="s">
        <v>312</v>
      </c>
      <c r="BM930" s="191" t="s">
        <v>1045</v>
      </c>
    </row>
    <row r="931" spans="1:65" s="2" customFormat="1" ht="19.5">
      <c r="A931" s="36"/>
      <c r="B931" s="37"/>
      <c r="C931" s="38"/>
      <c r="D931" s="193" t="s">
        <v>189</v>
      </c>
      <c r="E931" s="38"/>
      <c r="F931" s="194" t="s">
        <v>1044</v>
      </c>
      <c r="G931" s="38"/>
      <c r="H931" s="38"/>
      <c r="I931" s="195"/>
      <c r="J931" s="38"/>
      <c r="K931" s="38"/>
      <c r="L931" s="41"/>
      <c r="M931" s="196"/>
      <c r="N931" s="197"/>
      <c r="O931" s="66"/>
      <c r="P931" s="66"/>
      <c r="Q931" s="66"/>
      <c r="R931" s="66"/>
      <c r="S931" s="66"/>
      <c r="T931" s="67"/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T931" s="19" t="s">
        <v>189</v>
      </c>
      <c r="AU931" s="19" t="s">
        <v>80</v>
      </c>
    </row>
    <row r="932" spans="1:65" s="13" customFormat="1" ht="11.25">
      <c r="B932" s="200"/>
      <c r="C932" s="201"/>
      <c r="D932" s="193" t="s">
        <v>193</v>
      </c>
      <c r="E932" s="202" t="s">
        <v>19</v>
      </c>
      <c r="F932" s="203" t="s">
        <v>201</v>
      </c>
      <c r="G932" s="201"/>
      <c r="H932" s="202" t="s">
        <v>19</v>
      </c>
      <c r="I932" s="204"/>
      <c r="J932" s="201"/>
      <c r="K932" s="201"/>
      <c r="L932" s="205"/>
      <c r="M932" s="206"/>
      <c r="N932" s="207"/>
      <c r="O932" s="207"/>
      <c r="P932" s="207"/>
      <c r="Q932" s="207"/>
      <c r="R932" s="207"/>
      <c r="S932" s="207"/>
      <c r="T932" s="208"/>
      <c r="AT932" s="209" t="s">
        <v>193</v>
      </c>
      <c r="AU932" s="209" t="s">
        <v>80</v>
      </c>
      <c r="AV932" s="13" t="s">
        <v>78</v>
      </c>
      <c r="AW932" s="13" t="s">
        <v>33</v>
      </c>
      <c r="AX932" s="13" t="s">
        <v>71</v>
      </c>
      <c r="AY932" s="209" t="s">
        <v>180</v>
      </c>
    </row>
    <row r="933" spans="1:65" s="13" customFormat="1" ht="11.25">
      <c r="B933" s="200"/>
      <c r="C933" s="201"/>
      <c r="D933" s="193" t="s">
        <v>193</v>
      </c>
      <c r="E933" s="202" t="s">
        <v>19</v>
      </c>
      <c r="F933" s="203" t="s">
        <v>1041</v>
      </c>
      <c r="G933" s="201"/>
      <c r="H933" s="202" t="s">
        <v>19</v>
      </c>
      <c r="I933" s="204"/>
      <c r="J933" s="201"/>
      <c r="K933" s="201"/>
      <c r="L933" s="205"/>
      <c r="M933" s="206"/>
      <c r="N933" s="207"/>
      <c r="O933" s="207"/>
      <c r="P933" s="207"/>
      <c r="Q933" s="207"/>
      <c r="R933" s="207"/>
      <c r="S933" s="207"/>
      <c r="T933" s="208"/>
      <c r="AT933" s="209" t="s">
        <v>193</v>
      </c>
      <c r="AU933" s="209" t="s">
        <v>80</v>
      </c>
      <c r="AV933" s="13" t="s">
        <v>78</v>
      </c>
      <c r="AW933" s="13" t="s">
        <v>33</v>
      </c>
      <c r="AX933" s="13" t="s">
        <v>71</v>
      </c>
      <c r="AY933" s="209" t="s">
        <v>180</v>
      </c>
    </row>
    <row r="934" spans="1:65" s="14" customFormat="1" ht="11.25">
      <c r="B934" s="210"/>
      <c r="C934" s="211"/>
      <c r="D934" s="193" t="s">
        <v>193</v>
      </c>
      <c r="E934" s="212" t="s">
        <v>19</v>
      </c>
      <c r="F934" s="213" t="s">
        <v>1033</v>
      </c>
      <c r="G934" s="211"/>
      <c r="H934" s="214">
        <v>1</v>
      </c>
      <c r="I934" s="215"/>
      <c r="J934" s="211"/>
      <c r="K934" s="211"/>
      <c r="L934" s="216"/>
      <c r="M934" s="217"/>
      <c r="N934" s="218"/>
      <c r="O934" s="218"/>
      <c r="P934" s="218"/>
      <c r="Q934" s="218"/>
      <c r="R934" s="218"/>
      <c r="S934" s="218"/>
      <c r="T934" s="219"/>
      <c r="AT934" s="220" t="s">
        <v>193</v>
      </c>
      <c r="AU934" s="220" t="s">
        <v>80</v>
      </c>
      <c r="AV934" s="14" t="s">
        <v>80</v>
      </c>
      <c r="AW934" s="14" t="s">
        <v>33</v>
      </c>
      <c r="AX934" s="14" t="s">
        <v>71</v>
      </c>
      <c r="AY934" s="220" t="s">
        <v>180</v>
      </c>
    </row>
    <row r="935" spans="1:65" s="15" customFormat="1" ht="11.25">
      <c r="B935" s="221"/>
      <c r="C935" s="222"/>
      <c r="D935" s="193" t="s">
        <v>193</v>
      </c>
      <c r="E935" s="223" t="s">
        <v>19</v>
      </c>
      <c r="F935" s="224" t="s">
        <v>238</v>
      </c>
      <c r="G935" s="222"/>
      <c r="H935" s="225">
        <v>1</v>
      </c>
      <c r="I935" s="226"/>
      <c r="J935" s="222"/>
      <c r="K935" s="222"/>
      <c r="L935" s="227"/>
      <c r="M935" s="228"/>
      <c r="N935" s="229"/>
      <c r="O935" s="229"/>
      <c r="P935" s="229"/>
      <c r="Q935" s="229"/>
      <c r="R935" s="229"/>
      <c r="S935" s="229"/>
      <c r="T935" s="230"/>
      <c r="AT935" s="231" t="s">
        <v>193</v>
      </c>
      <c r="AU935" s="231" t="s">
        <v>80</v>
      </c>
      <c r="AV935" s="15" t="s">
        <v>187</v>
      </c>
      <c r="AW935" s="15" t="s">
        <v>33</v>
      </c>
      <c r="AX935" s="15" t="s">
        <v>78</v>
      </c>
      <c r="AY935" s="231" t="s">
        <v>180</v>
      </c>
    </row>
    <row r="936" spans="1:65" s="2" customFormat="1" ht="24.2" customHeight="1">
      <c r="A936" s="36"/>
      <c r="B936" s="37"/>
      <c r="C936" s="180" t="s">
        <v>1046</v>
      </c>
      <c r="D936" s="180" t="s">
        <v>182</v>
      </c>
      <c r="E936" s="181" t="s">
        <v>1047</v>
      </c>
      <c r="F936" s="182" t="s">
        <v>1048</v>
      </c>
      <c r="G936" s="183" t="s">
        <v>206</v>
      </c>
      <c r="H936" s="184">
        <v>3</v>
      </c>
      <c r="I936" s="185"/>
      <c r="J936" s="186">
        <f>ROUND(I936*H936,2)</f>
        <v>0</v>
      </c>
      <c r="K936" s="182" t="s">
        <v>304</v>
      </c>
      <c r="L936" s="41"/>
      <c r="M936" s="187" t="s">
        <v>19</v>
      </c>
      <c r="N936" s="188" t="s">
        <v>42</v>
      </c>
      <c r="O936" s="66"/>
      <c r="P936" s="189">
        <f>O936*H936</f>
        <v>0</v>
      </c>
      <c r="Q936" s="189">
        <v>0</v>
      </c>
      <c r="R936" s="189">
        <f>Q936*H936</f>
        <v>0</v>
      </c>
      <c r="S936" s="189">
        <v>0</v>
      </c>
      <c r="T936" s="190">
        <f>S936*H936</f>
        <v>0</v>
      </c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R936" s="191" t="s">
        <v>312</v>
      </c>
      <c r="AT936" s="191" t="s">
        <v>182</v>
      </c>
      <c r="AU936" s="191" t="s">
        <v>80</v>
      </c>
      <c r="AY936" s="19" t="s">
        <v>180</v>
      </c>
      <c r="BE936" s="192">
        <f>IF(N936="základní",J936,0)</f>
        <v>0</v>
      </c>
      <c r="BF936" s="192">
        <f>IF(N936="snížená",J936,0)</f>
        <v>0</v>
      </c>
      <c r="BG936" s="192">
        <f>IF(N936="zákl. přenesená",J936,0)</f>
        <v>0</v>
      </c>
      <c r="BH936" s="192">
        <f>IF(N936="sníž. přenesená",J936,0)</f>
        <v>0</v>
      </c>
      <c r="BI936" s="192">
        <f>IF(N936="nulová",J936,0)</f>
        <v>0</v>
      </c>
      <c r="BJ936" s="19" t="s">
        <v>78</v>
      </c>
      <c r="BK936" s="192">
        <f>ROUND(I936*H936,2)</f>
        <v>0</v>
      </c>
      <c r="BL936" s="19" t="s">
        <v>312</v>
      </c>
      <c r="BM936" s="191" t="s">
        <v>1049</v>
      </c>
    </row>
    <row r="937" spans="1:65" s="2" customFormat="1" ht="11.25">
      <c r="A937" s="36"/>
      <c r="B937" s="37"/>
      <c r="C937" s="38"/>
      <c r="D937" s="193" t="s">
        <v>189</v>
      </c>
      <c r="E937" s="38"/>
      <c r="F937" s="194" t="s">
        <v>1048</v>
      </c>
      <c r="G937" s="38"/>
      <c r="H937" s="38"/>
      <c r="I937" s="195"/>
      <c r="J937" s="38"/>
      <c r="K937" s="38"/>
      <c r="L937" s="41"/>
      <c r="M937" s="196"/>
      <c r="N937" s="197"/>
      <c r="O937" s="66"/>
      <c r="P937" s="66"/>
      <c r="Q937" s="66"/>
      <c r="R937" s="66"/>
      <c r="S937" s="66"/>
      <c r="T937" s="67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T937" s="19" t="s">
        <v>189</v>
      </c>
      <c r="AU937" s="19" t="s">
        <v>80</v>
      </c>
    </row>
    <row r="938" spans="1:65" s="13" customFormat="1" ht="11.25">
      <c r="B938" s="200"/>
      <c r="C938" s="201"/>
      <c r="D938" s="193" t="s">
        <v>193</v>
      </c>
      <c r="E938" s="202" t="s">
        <v>19</v>
      </c>
      <c r="F938" s="203" t="s">
        <v>201</v>
      </c>
      <c r="G938" s="201"/>
      <c r="H938" s="202" t="s">
        <v>19</v>
      </c>
      <c r="I938" s="204"/>
      <c r="J938" s="201"/>
      <c r="K938" s="201"/>
      <c r="L938" s="205"/>
      <c r="M938" s="206"/>
      <c r="N938" s="207"/>
      <c r="O938" s="207"/>
      <c r="P938" s="207"/>
      <c r="Q938" s="207"/>
      <c r="R938" s="207"/>
      <c r="S938" s="207"/>
      <c r="T938" s="208"/>
      <c r="AT938" s="209" t="s">
        <v>193</v>
      </c>
      <c r="AU938" s="209" t="s">
        <v>80</v>
      </c>
      <c r="AV938" s="13" t="s">
        <v>78</v>
      </c>
      <c r="AW938" s="13" t="s">
        <v>33</v>
      </c>
      <c r="AX938" s="13" t="s">
        <v>71</v>
      </c>
      <c r="AY938" s="209" t="s">
        <v>180</v>
      </c>
    </row>
    <row r="939" spans="1:65" s="13" customFormat="1" ht="11.25">
      <c r="B939" s="200"/>
      <c r="C939" s="201"/>
      <c r="D939" s="193" t="s">
        <v>193</v>
      </c>
      <c r="E939" s="202" t="s">
        <v>19</v>
      </c>
      <c r="F939" s="203" t="s">
        <v>1050</v>
      </c>
      <c r="G939" s="201"/>
      <c r="H939" s="202" t="s">
        <v>19</v>
      </c>
      <c r="I939" s="204"/>
      <c r="J939" s="201"/>
      <c r="K939" s="201"/>
      <c r="L939" s="205"/>
      <c r="M939" s="206"/>
      <c r="N939" s="207"/>
      <c r="O939" s="207"/>
      <c r="P939" s="207"/>
      <c r="Q939" s="207"/>
      <c r="R939" s="207"/>
      <c r="S939" s="207"/>
      <c r="T939" s="208"/>
      <c r="AT939" s="209" t="s">
        <v>193</v>
      </c>
      <c r="AU939" s="209" t="s">
        <v>80</v>
      </c>
      <c r="AV939" s="13" t="s">
        <v>78</v>
      </c>
      <c r="AW939" s="13" t="s">
        <v>33</v>
      </c>
      <c r="AX939" s="13" t="s">
        <v>71</v>
      </c>
      <c r="AY939" s="209" t="s">
        <v>180</v>
      </c>
    </row>
    <row r="940" spans="1:65" s="13" customFormat="1" ht="11.25">
      <c r="B940" s="200"/>
      <c r="C940" s="201"/>
      <c r="D940" s="193" t="s">
        <v>193</v>
      </c>
      <c r="E940" s="202" t="s">
        <v>19</v>
      </c>
      <c r="F940" s="203" t="s">
        <v>1051</v>
      </c>
      <c r="G940" s="201"/>
      <c r="H940" s="202" t="s">
        <v>19</v>
      </c>
      <c r="I940" s="204"/>
      <c r="J940" s="201"/>
      <c r="K940" s="201"/>
      <c r="L940" s="205"/>
      <c r="M940" s="206"/>
      <c r="N940" s="207"/>
      <c r="O940" s="207"/>
      <c r="P940" s="207"/>
      <c r="Q940" s="207"/>
      <c r="R940" s="207"/>
      <c r="S940" s="207"/>
      <c r="T940" s="208"/>
      <c r="AT940" s="209" t="s">
        <v>193</v>
      </c>
      <c r="AU940" s="209" t="s">
        <v>80</v>
      </c>
      <c r="AV940" s="13" t="s">
        <v>78</v>
      </c>
      <c r="AW940" s="13" t="s">
        <v>33</v>
      </c>
      <c r="AX940" s="13" t="s">
        <v>71</v>
      </c>
      <c r="AY940" s="209" t="s">
        <v>180</v>
      </c>
    </row>
    <row r="941" spans="1:65" s="14" customFormat="1" ht="11.25">
      <c r="B941" s="210"/>
      <c r="C941" s="211"/>
      <c r="D941" s="193" t="s">
        <v>193</v>
      </c>
      <c r="E941" s="212" t="s">
        <v>19</v>
      </c>
      <c r="F941" s="213" t="s">
        <v>1052</v>
      </c>
      <c r="G941" s="211"/>
      <c r="H941" s="214">
        <v>3</v>
      </c>
      <c r="I941" s="215"/>
      <c r="J941" s="211"/>
      <c r="K941" s="211"/>
      <c r="L941" s="216"/>
      <c r="M941" s="217"/>
      <c r="N941" s="218"/>
      <c r="O941" s="218"/>
      <c r="P941" s="218"/>
      <c r="Q941" s="218"/>
      <c r="R941" s="218"/>
      <c r="S941" s="218"/>
      <c r="T941" s="219"/>
      <c r="AT941" s="220" t="s">
        <v>193</v>
      </c>
      <c r="AU941" s="220" t="s">
        <v>80</v>
      </c>
      <c r="AV941" s="14" t="s">
        <v>80</v>
      </c>
      <c r="AW941" s="14" t="s">
        <v>33</v>
      </c>
      <c r="AX941" s="14" t="s">
        <v>71</v>
      </c>
      <c r="AY941" s="220" t="s">
        <v>180</v>
      </c>
    </row>
    <row r="942" spans="1:65" s="15" customFormat="1" ht="11.25">
      <c r="B942" s="221"/>
      <c r="C942" s="222"/>
      <c r="D942" s="193" t="s">
        <v>193</v>
      </c>
      <c r="E942" s="223" t="s">
        <v>19</v>
      </c>
      <c r="F942" s="224" t="s">
        <v>238</v>
      </c>
      <c r="G942" s="222"/>
      <c r="H942" s="225">
        <v>3</v>
      </c>
      <c r="I942" s="226"/>
      <c r="J942" s="222"/>
      <c r="K942" s="222"/>
      <c r="L942" s="227"/>
      <c r="M942" s="228"/>
      <c r="N942" s="229"/>
      <c r="O942" s="229"/>
      <c r="P942" s="229"/>
      <c r="Q942" s="229"/>
      <c r="R942" s="229"/>
      <c r="S942" s="229"/>
      <c r="T942" s="230"/>
      <c r="AT942" s="231" t="s">
        <v>193</v>
      </c>
      <c r="AU942" s="231" t="s">
        <v>80</v>
      </c>
      <c r="AV942" s="15" t="s">
        <v>187</v>
      </c>
      <c r="AW942" s="15" t="s">
        <v>33</v>
      </c>
      <c r="AX942" s="15" t="s">
        <v>78</v>
      </c>
      <c r="AY942" s="231" t="s">
        <v>180</v>
      </c>
    </row>
    <row r="943" spans="1:65" s="2" customFormat="1" ht="24.2" customHeight="1">
      <c r="A943" s="36"/>
      <c r="B943" s="37"/>
      <c r="C943" s="232" t="s">
        <v>1053</v>
      </c>
      <c r="D943" s="232" t="s">
        <v>301</v>
      </c>
      <c r="E943" s="233" t="s">
        <v>1054</v>
      </c>
      <c r="F943" s="234" t="s">
        <v>1055</v>
      </c>
      <c r="G943" s="235" t="s">
        <v>206</v>
      </c>
      <c r="H943" s="236">
        <v>3</v>
      </c>
      <c r="I943" s="237"/>
      <c r="J943" s="238">
        <f>ROUND(I943*H943,2)</f>
        <v>0</v>
      </c>
      <c r="K943" s="234" t="s">
        <v>304</v>
      </c>
      <c r="L943" s="239"/>
      <c r="M943" s="240" t="s">
        <v>19</v>
      </c>
      <c r="N943" s="241" t="s">
        <v>42</v>
      </c>
      <c r="O943" s="66"/>
      <c r="P943" s="189">
        <f>O943*H943</f>
        <v>0</v>
      </c>
      <c r="Q943" s="189">
        <v>7.5000000000000002E-4</v>
      </c>
      <c r="R943" s="189">
        <f>Q943*H943</f>
        <v>2.2500000000000003E-3</v>
      </c>
      <c r="S943" s="189">
        <v>0</v>
      </c>
      <c r="T943" s="190">
        <f>S943*H943</f>
        <v>0</v>
      </c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R943" s="191" t="s">
        <v>475</v>
      </c>
      <c r="AT943" s="191" t="s">
        <v>301</v>
      </c>
      <c r="AU943" s="191" t="s">
        <v>80</v>
      </c>
      <c r="AY943" s="19" t="s">
        <v>180</v>
      </c>
      <c r="BE943" s="192">
        <f>IF(N943="základní",J943,0)</f>
        <v>0</v>
      </c>
      <c r="BF943" s="192">
        <f>IF(N943="snížená",J943,0)</f>
        <v>0</v>
      </c>
      <c r="BG943" s="192">
        <f>IF(N943="zákl. přenesená",J943,0)</f>
        <v>0</v>
      </c>
      <c r="BH943" s="192">
        <f>IF(N943="sníž. přenesená",J943,0)</f>
        <v>0</v>
      </c>
      <c r="BI943" s="192">
        <f>IF(N943="nulová",J943,0)</f>
        <v>0</v>
      </c>
      <c r="BJ943" s="19" t="s">
        <v>78</v>
      </c>
      <c r="BK943" s="192">
        <f>ROUND(I943*H943,2)</f>
        <v>0</v>
      </c>
      <c r="BL943" s="19" t="s">
        <v>312</v>
      </c>
      <c r="BM943" s="191" t="s">
        <v>1056</v>
      </c>
    </row>
    <row r="944" spans="1:65" s="2" customFormat="1" ht="11.25">
      <c r="A944" s="36"/>
      <c r="B944" s="37"/>
      <c r="C944" s="38"/>
      <c r="D944" s="193" t="s">
        <v>189</v>
      </c>
      <c r="E944" s="38"/>
      <c r="F944" s="194" t="s">
        <v>1057</v>
      </c>
      <c r="G944" s="38"/>
      <c r="H944" s="38"/>
      <c r="I944" s="195"/>
      <c r="J944" s="38"/>
      <c r="K944" s="38"/>
      <c r="L944" s="41"/>
      <c r="M944" s="196"/>
      <c r="N944" s="197"/>
      <c r="O944" s="66"/>
      <c r="P944" s="66"/>
      <c r="Q944" s="66"/>
      <c r="R944" s="66"/>
      <c r="S944" s="66"/>
      <c r="T944" s="67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T944" s="19" t="s">
        <v>189</v>
      </c>
      <c r="AU944" s="19" t="s">
        <v>80</v>
      </c>
    </row>
    <row r="945" spans="1:65" s="13" customFormat="1" ht="11.25">
      <c r="B945" s="200"/>
      <c r="C945" s="201"/>
      <c r="D945" s="193" t="s">
        <v>193</v>
      </c>
      <c r="E945" s="202" t="s">
        <v>19</v>
      </c>
      <c r="F945" s="203" t="s">
        <v>1058</v>
      </c>
      <c r="G945" s="201"/>
      <c r="H945" s="202" t="s">
        <v>19</v>
      </c>
      <c r="I945" s="204"/>
      <c r="J945" s="201"/>
      <c r="K945" s="201"/>
      <c r="L945" s="205"/>
      <c r="M945" s="206"/>
      <c r="N945" s="207"/>
      <c r="O945" s="207"/>
      <c r="P945" s="207"/>
      <c r="Q945" s="207"/>
      <c r="R945" s="207"/>
      <c r="S945" s="207"/>
      <c r="T945" s="208"/>
      <c r="AT945" s="209" t="s">
        <v>193</v>
      </c>
      <c r="AU945" s="209" t="s">
        <v>80</v>
      </c>
      <c r="AV945" s="13" t="s">
        <v>78</v>
      </c>
      <c r="AW945" s="13" t="s">
        <v>33</v>
      </c>
      <c r="AX945" s="13" t="s">
        <v>71</v>
      </c>
      <c r="AY945" s="209" t="s">
        <v>180</v>
      </c>
    </row>
    <row r="946" spans="1:65" s="14" customFormat="1" ht="11.25">
      <c r="B946" s="210"/>
      <c r="C946" s="211"/>
      <c r="D946" s="193" t="s">
        <v>193</v>
      </c>
      <c r="E946" s="212" t="s">
        <v>19</v>
      </c>
      <c r="F946" s="213" t="s">
        <v>1059</v>
      </c>
      <c r="G946" s="211"/>
      <c r="H946" s="214">
        <v>3</v>
      </c>
      <c r="I946" s="215"/>
      <c r="J946" s="211"/>
      <c r="K946" s="211"/>
      <c r="L946" s="216"/>
      <c r="M946" s="217"/>
      <c r="N946" s="218"/>
      <c r="O946" s="218"/>
      <c r="P946" s="218"/>
      <c r="Q946" s="218"/>
      <c r="R946" s="218"/>
      <c r="S946" s="218"/>
      <c r="T946" s="219"/>
      <c r="AT946" s="220" t="s">
        <v>193</v>
      </c>
      <c r="AU946" s="220" t="s">
        <v>80</v>
      </c>
      <c r="AV946" s="14" t="s">
        <v>80</v>
      </c>
      <c r="AW946" s="14" t="s">
        <v>33</v>
      </c>
      <c r="AX946" s="14" t="s">
        <v>78</v>
      </c>
      <c r="AY946" s="220" t="s">
        <v>180</v>
      </c>
    </row>
    <row r="947" spans="1:65" s="2" customFormat="1" ht="24.2" customHeight="1">
      <c r="A947" s="36"/>
      <c r="B947" s="37"/>
      <c r="C947" s="180" t="s">
        <v>1060</v>
      </c>
      <c r="D947" s="180" t="s">
        <v>182</v>
      </c>
      <c r="E947" s="181" t="s">
        <v>1061</v>
      </c>
      <c r="F947" s="182" t="s">
        <v>1062</v>
      </c>
      <c r="G947" s="183" t="s">
        <v>206</v>
      </c>
      <c r="H947" s="184">
        <v>7</v>
      </c>
      <c r="I947" s="185"/>
      <c r="J947" s="186">
        <f>ROUND(I947*H947,2)</f>
        <v>0</v>
      </c>
      <c r="K947" s="182" t="s">
        <v>186</v>
      </c>
      <c r="L947" s="41"/>
      <c r="M947" s="187" t="s">
        <v>19</v>
      </c>
      <c r="N947" s="188" t="s">
        <v>42</v>
      </c>
      <c r="O947" s="66"/>
      <c r="P947" s="189">
        <f>O947*H947</f>
        <v>0</v>
      </c>
      <c r="Q947" s="189">
        <v>0</v>
      </c>
      <c r="R947" s="189">
        <f>Q947*H947</f>
        <v>0</v>
      </c>
      <c r="S947" s="189">
        <v>1.1999999999999999E-3</v>
      </c>
      <c r="T947" s="190">
        <f>S947*H947</f>
        <v>8.3999999999999995E-3</v>
      </c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R947" s="191" t="s">
        <v>312</v>
      </c>
      <c r="AT947" s="191" t="s">
        <v>182</v>
      </c>
      <c r="AU947" s="191" t="s">
        <v>80</v>
      </c>
      <c r="AY947" s="19" t="s">
        <v>180</v>
      </c>
      <c r="BE947" s="192">
        <f>IF(N947="základní",J947,0)</f>
        <v>0</v>
      </c>
      <c r="BF947" s="192">
        <f>IF(N947="snížená",J947,0)</f>
        <v>0</v>
      </c>
      <c r="BG947" s="192">
        <f>IF(N947="zákl. přenesená",J947,0)</f>
        <v>0</v>
      </c>
      <c r="BH947" s="192">
        <f>IF(N947="sníž. přenesená",J947,0)</f>
        <v>0</v>
      </c>
      <c r="BI947" s="192">
        <f>IF(N947="nulová",J947,0)</f>
        <v>0</v>
      </c>
      <c r="BJ947" s="19" t="s">
        <v>78</v>
      </c>
      <c r="BK947" s="192">
        <f>ROUND(I947*H947,2)</f>
        <v>0</v>
      </c>
      <c r="BL947" s="19" t="s">
        <v>312</v>
      </c>
      <c r="BM947" s="191" t="s">
        <v>1063</v>
      </c>
    </row>
    <row r="948" spans="1:65" s="2" customFormat="1" ht="19.5">
      <c r="A948" s="36"/>
      <c r="B948" s="37"/>
      <c r="C948" s="38"/>
      <c r="D948" s="193" t="s">
        <v>189</v>
      </c>
      <c r="E948" s="38"/>
      <c r="F948" s="194" t="s">
        <v>1064</v>
      </c>
      <c r="G948" s="38"/>
      <c r="H948" s="38"/>
      <c r="I948" s="195"/>
      <c r="J948" s="38"/>
      <c r="K948" s="38"/>
      <c r="L948" s="41"/>
      <c r="M948" s="196"/>
      <c r="N948" s="197"/>
      <c r="O948" s="66"/>
      <c r="P948" s="66"/>
      <c r="Q948" s="66"/>
      <c r="R948" s="66"/>
      <c r="S948" s="66"/>
      <c r="T948" s="67"/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T948" s="19" t="s">
        <v>189</v>
      </c>
      <c r="AU948" s="19" t="s">
        <v>80</v>
      </c>
    </row>
    <row r="949" spans="1:65" s="2" customFormat="1" ht="11.25">
      <c r="A949" s="36"/>
      <c r="B949" s="37"/>
      <c r="C949" s="38"/>
      <c r="D949" s="198" t="s">
        <v>191</v>
      </c>
      <c r="E949" s="38"/>
      <c r="F949" s="199" t="s">
        <v>1065</v>
      </c>
      <c r="G949" s="38"/>
      <c r="H949" s="38"/>
      <c r="I949" s="195"/>
      <c r="J949" s="38"/>
      <c r="K949" s="38"/>
      <c r="L949" s="41"/>
      <c r="M949" s="196"/>
      <c r="N949" s="197"/>
      <c r="O949" s="66"/>
      <c r="P949" s="66"/>
      <c r="Q949" s="66"/>
      <c r="R949" s="66"/>
      <c r="S949" s="66"/>
      <c r="T949" s="67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T949" s="19" t="s">
        <v>191</v>
      </c>
      <c r="AU949" s="19" t="s">
        <v>80</v>
      </c>
    </row>
    <row r="950" spans="1:65" s="13" customFormat="1" ht="11.25">
      <c r="B950" s="200"/>
      <c r="C950" s="201"/>
      <c r="D950" s="193" t="s">
        <v>193</v>
      </c>
      <c r="E950" s="202" t="s">
        <v>19</v>
      </c>
      <c r="F950" s="203" t="s">
        <v>1066</v>
      </c>
      <c r="G950" s="201"/>
      <c r="H950" s="202" t="s">
        <v>19</v>
      </c>
      <c r="I950" s="204"/>
      <c r="J950" s="201"/>
      <c r="K950" s="201"/>
      <c r="L950" s="205"/>
      <c r="M950" s="206"/>
      <c r="N950" s="207"/>
      <c r="O950" s="207"/>
      <c r="P950" s="207"/>
      <c r="Q950" s="207"/>
      <c r="R950" s="207"/>
      <c r="S950" s="207"/>
      <c r="T950" s="208"/>
      <c r="AT950" s="209" t="s">
        <v>193</v>
      </c>
      <c r="AU950" s="209" t="s">
        <v>80</v>
      </c>
      <c r="AV950" s="13" t="s">
        <v>78</v>
      </c>
      <c r="AW950" s="13" t="s">
        <v>33</v>
      </c>
      <c r="AX950" s="13" t="s">
        <v>71</v>
      </c>
      <c r="AY950" s="209" t="s">
        <v>180</v>
      </c>
    </row>
    <row r="951" spans="1:65" s="13" customFormat="1" ht="22.5">
      <c r="B951" s="200"/>
      <c r="C951" s="201"/>
      <c r="D951" s="193" t="s">
        <v>193</v>
      </c>
      <c r="E951" s="202" t="s">
        <v>19</v>
      </c>
      <c r="F951" s="203" t="s">
        <v>1067</v>
      </c>
      <c r="G951" s="201"/>
      <c r="H951" s="202" t="s">
        <v>19</v>
      </c>
      <c r="I951" s="204"/>
      <c r="J951" s="201"/>
      <c r="K951" s="201"/>
      <c r="L951" s="205"/>
      <c r="M951" s="206"/>
      <c r="N951" s="207"/>
      <c r="O951" s="207"/>
      <c r="P951" s="207"/>
      <c r="Q951" s="207"/>
      <c r="R951" s="207"/>
      <c r="S951" s="207"/>
      <c r="T951" s="208"/>
      <c r="AT951" s="209" t="s">
        <v>193</v>
      </c>
      <c r="AU951" s="209" t="s">
        <v>80</v>
      </c>
      <c r="AV951" s="13" t="s">
        <v>78</v>
      </c>
      <c r="AW951" s="13" t="s">
        <v>33</v>
      </c>
      <c r="AX951" s="13" t="s">
        <v>71</v>
      </c>
      <c r="AY951" s="209" t="s">
        <v>180</v>
      </c>
    </row>
    <row r="952" spans="1:65" s="13" customFormat="1" ht="11.25">
      <c r="B952" s="200"/>
      <c r="C952" s="201"/>
      <c r="D952" s="193" t="s">
        <v>193</v>
      </c>
      <c r="E952" s="202" t="s">
        <v>19</v>
      </c>
      <c r="F952" s="203" t="s">
        <v>1068</v>
      </c>
      <c r="G952" s="201"/>
      <c r="H952" s="202" t="s">
        <v>19</v>
      </c>
      <c r="I952" s="204"/>
      <c r="J952" s="201"/>
      <c r="K952" s="201"/>
      <c r="L952" s="205"/>
      <c r="M952" s="206"/>
      <c r="N952" s="207"/>
      <c r="O952" s="207"/>
      <c r="P952" s="207"/>
      <c r="Q952" s="207"/>
      <c r="R952" s="207"/>
      <c r="S952" s="207"/>
      <c r="T952" s="208"/>
      <c r="AT952" s="209" t="s">
        <v>193</v>
      </c>
      <c r="AU952" s="209" t="s">
        <v>80</v>
      </c>
      <c r="AV952" s="13" t="s">
        <v>78</v>
      </c>
      <c r="AW952" s="13" t="s">
        <v>33</v>
      </c>
      <c r="AX952" s="13" t="s">
        <v>71</v>
      </c>
      <c r="AY952" s="209" t="s">
        <v>180</v>
      </c>
    </row>
    <row r="953" spans="1:65" s="14" customFormat="1" ht="11.25">
      <c r="B953" s="210"/>
      <c r="C953" s="211"/>
      <c r="D953" s="193" t="s">
        <v>193</v>
      </c>
      <c r="E953" s="212" t="s">
        <v>19</v>
      </c>
      <c r="F953" s="213" t="s">
        <v>1069</v>
      </c>
      <c r="G953" s="211"/>
      <c r="H953" s="214">
        <v>7</v>
      </c>
      <c r="I953" s="215"/>
      <c r="J953" s="211"/>
      <c r="K953" s="211"/>
      <c r="L953" s="216"/>
      <c r="M953" s="217"/>
      <c r="N953" s="218"/>
      <c r="O953" s="218"/>
      <c r="P953" s="218"/>
      <c r="Q953" s="218"/>
      <c r="R953" s="218"/>
      <c r="S953" s="218"/>
      <c r="T953" s="219"/>
      <c r="AT953" s="220" t="s">
        <v>193</v>
      </c>
      <c r="AU953" s="220" t="s">
        <v>80</v>
      </c>
      <c r="AV953" s="14" t="s">
        <v>80</v>
      </c>
      <c r="AW953" s="14" t="s">
        <v>33</v>
      </c>
      <c r="AX953" s="14" t="s">
        <v>71</v>
      </c>
      <c r="AY953" s="220" t="s">
        <v>180</v>
      </c>
    </row>
    <row r="954" spans="1:65" s="15" customFormat="1" ht="11.25">
      <c r="B954" s="221"/>
      <c r="C954" s="222"/>
      <c r="D954" s="193" t="s">
        <v>193</v>
      </c>
      <c r="E954" s="223" t="s">
        <v>19</v>
      </c>
      <c r="F954" s="224" t="s">
        <v>238</v>
      </c>
      <c r="G954" s="222"/>
      <c r="H954" s="225">
        <v>7</v>
      </c>
      <c r="I954" s="226"/>
      <c r="J954" s="222"/>
      <c r="K954" s="222"/>
      <c r="L954" s="227"/>
      <c r="M954" s="228"/>
      <c r="N954" s="229"/>
      <c r="O954" s="229"/>
      <c r="P954" s="229"/>
      <c r="Q954" s="229"/>
      <c r="R954" s="229"/>
      <c r="S954" s="229"/>
      <c r="T954" s="230"/>
      <c r="AT954" s="231" t="s">
        <v>193</v>
      </c>
      <c r="AU954" s="231" t="s">
        <v>80</v>
      </c>
      <c r="AV954" s="15" t="s">
        <v>187</v>
      </c>
      <c r="AW954" s="15" t="s">
        <v>33</v>
      </c>
      <c r="AX954" s="15" t="s">
        <v>78</v>
      </c>
      <c r="AY954" s="231" t="s">
        <v>180</v>
      </c>
    </row>
    <row r="955" spans="1:65" s="2" customFormat="1" ht="24.2" customHeight="1">
      <c r="A955" s="36"/>
      <c r="B955" s="37"/>
      <c r="C955" s="180" t="s">
        <v>1070</v>
      </c>
      <c r="D955" s="180" t="s">
        <v>182</v>
      </c>
      <c r="E955" s="181" t="s">
        <v>1071</v>
      </c>
      <c r="F955" s="182" t="s">
        <v>1072</v>
      </c>
      <c r="G955" s="183" t="s">
        <v>206</v>
      </c>
      <c r="H955" s="184">
        <v>18</v>
      </c>
      <c r="I955" s="185"/>
      <c r="J955" s="186">
        <f>ROUND(I955*H955,2)</f>
        <v>0</v>
      </c>
      <c r="K955" s="182" t="s">
        <v>186</v>
      </c>
      <c r="L955" s="41"/>
      <c r="M955" s="187" t="s">
        <v>19</v>
      </c>
      <c r="N955" s="188" t="s">
        <v>42</v>
      </c>
      <c r="O955" s="66"/>
      <c r="P955" s="189">
        <f>O955*H955</f>
        <v>0</v>
      </c>
      <c r="Q955" s="189">
        <v>0</v>
      </c>
      <c r="R955" s="189">
        <f>Q955*H955</f>
        <v>0</v>
      </c>
      <c r="S955" s="189">
        <v>2.4E-2</v>
      </c>
      <c r="T955" s="190">
        <f>S955*H955</f>
        <v>0.432</v>
      </c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R955" s="191" t="s">
        <v>312</v>
      </c>
      <c r="AT955" s="191" t="s">
        <v>182</v>
      </c>
      <c r="AU955" s="191" t="s">
        <v>80</v>
      </c>
      <c r="AY955" s="19" t="s">
        <v>180</v>
      </c>
      <c r="BE955" s="192">
        <f>IF(N955="základní",J955,0)</f>
        <v>0</v>
      </c>
      <c r="BF955" s="192">
        <f>IF(N955="snížená",J955,0)</f>
        <v>0</v>
      </c>
      <c r="BG955" s="192">
        <f>IF(N955="zákl. přenesená",J955,0)</f>
        <v>0</v>
      </c>
      <c r="BH955" s="192">
        <f>IF(N955="sníž. přenesená",J955,0)</f>
        <v>0</v>
      </c>
      <c r="BI955" s="192">
        <f>IF(N955="nulová",J955,0)</f>
        <v>0</v>
      </c>
      <c r="BJ955" s="19" t="s">
        <v>78</v>
      </c>
      <c r="BK955" s="192">
        <f>ROUND(I955*H955,2)</f>
        <v>0</v>
      </c>
      <c r="BL955" s="19" t="s">
        <v>312</v>
      </c>
      <c r="BM955" s="191" t="s">
        <v>1073</v>
      </c>
    </row>
    <row r="956" spans="1:65" s="2" customFormat="1" ht="29.25">
      <c r="A956" s="36"/>
      <c r="B956" s="37"/>
      <c r="C956" s="38"/>
      <c r="D956" s="193" t="s">
        <v>189</v>
      </c>
      <c r="E956" s="38"/>
      <c r="F956" s="194" t="s">
        <v>1074</v>
      </c>
      <c r="G956" s="38"/>
      <c r="H956" s="38"/>
      <c r="I956" s="195"/>
      <c r="J956" s="38"/>
      <c r="K956" s="38"/>
      <c r="L956" s="41"/>
      <c r="M956" s="196"/>
      <c r="N956" s="197"/>
      <c r="O956" s="66"/>
      <c r="P956" s="66"/>
      <c r="Q956" s="66"/>
      <c r="R956" s="66"/>
      <c r="S956" s="66"/>
      <c r="T956" s="67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T956" s="19" t="s">
        <v>189</v>
      </c>
      <c r="AU956" s="19" t="s">
        <v>80</v>
      </c>
    </row>
    <row r="957" spans="1:65" s="2" customFormat="1" ht="11.25">
      <c r="A957" s="36"/>
      <c r="B957" s="37"/>
      <c r="C957" s="38"/>
      <c r="D957" s="198" t="s">
        <v>191</v>
      </c>
      <c r="E957" s="38"/>
      <c r="F957" s="199" t="s">
        <v>1075</v>
      </c>
      <c r="G957" s="38"/>
      <c r="H957" s="38"/>
      <c r="I957" s="195"/>
      <c r="J957" s="38"/>
      <c r="K957" s="38"/>
      <c r="L957" s="41"/>
      <c r="M957" s="196"/>
      <c r="N957" s="197"/>
      <c r="O957" s="66"/>
      <c r="P957" s="66"/>
      <c r="Q957" s="66"/>
      <c r="R957" s="66"/>
      <c r="S957" s="66"/>
      <c r="T957" s="67"/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T957" s="19" t="s">
        <v>191</v>
      </c>
      <c r="AU957" s="19" t="s">
        <v>80</v>
      </c>
    </row>
    <row r="958" spans="1:65" s="13" customFormat="1" ht="11.25">
      <c r="B958" s="200"/>
      <c r="C958" s="201"/>
      <c r="D958" s="193" t="s">
        <v>193</v>
      </c>
      <c r="E958" s="202" t="s">
        <v>19</v>
      </c>
      <c r="F958" s="203" t="s">
        <v>1076</v>
      </c>
      <c r="G958" s="201"/>
      <c r="H958" s="202" t="s">
        <v>19</v>
      </c>
      <c r="I958" s="204"/>
      <c r="J958" s="201"/>
      <c r="K958" s="201"/>
      <c r="L958" s="205"/>
      <c r="M958" s="206"/>
      <c r="N958" s="207"/>
      <c r="O958" s="207"/>
      <c r="P958" s="207"/>
      <c r="Q958" s="207"/>
      <c r="R958" s="207"/>
      <c r="S958" s="207"/>
      <c r="T958" s="208"/>
      <c r="AT958" s="209" t="s">
        <v>193</v>
      </c>
      <c r="AU958" s="209" t="s">
        <v>80</v>
      </c>
      <c r="AV958" s="13" t="s">
        <v>78</v>
      </c>
      <c r="AW958" s="13" t="s">
        <v>33</v>
      </c>
      <c r="AX958" s="13" t="s">
        <v>71</v>
      </c>
      <c r="AY958" s="209" t="s">
        <v>180</v>
      </c>
    </row>
    <row r="959" spans="1:65" s="14" customFormat="1" ht="11.25">
      <c r="B959" s="210"/>
      <c r="C959" s="211"/>
      <c r="D959" s="193" t="s">
        <v>193</v>
      </c>
      <c r="E959" s="212" t="s">
        <v>19</v>
      </c>
      <c r="F959" s="213" t="s">
        <v>1077</v>
      </c>
      <c r="G959" s="211"/>
      <c r="H959" s="214">
        <v>18</v>
      </c>
      <c r="I959" s="215"/>
      <c r="J959" s="211"/>
      <c r="K959" s="211"/>
      <c r="L959" s="216"/>
      <c r="M959" s="217"/>
      <c r="N959" s="218"/>
      <c r="O959" s="218"/>
      <c r="P959" s="218"/>
      <c r="Q959" s="218"/>
      <c r="R959" s="218"/>
      <c r="S959" s="218"/>
      <c r="T959" s="219"/>
      <c r="AT959" s="220" t="s">
        <v>193</v>
      </c>
      <c r="AU959" s="220" t="s">
        <v>80</v>
      </c>
      <c r="AV959" s="14" t="s">
        <v>80</v>
      </c>
      <c r="AW959" s="14" t="s">
        <v>33</v>
      </c>
      <c r="AX959" s="14" t="s">
        <v>78</v>
      </c>
      <c r="AY959" s="220" t="s">
        <v>180</v>
      </c>
    </row>
    <row r="960" spans="1:65" s="13" customFormat="1" ht="22.5">
      <c r="B960" s="200"/>
      <c r="C960" s="201"/>
      <c r="D960" s="193" t="s">
        <v>193</v>
      </c>
      <c r="E960" s="202" t="s">
        <v>19</v>
      </c>
      <c r="F960" s="203" t="s">
        <v>1078</v>
      </c>
      <c r="G960" s="201"/>
      <c r="H960" s="202" t="s">
        <v>19</v>
      </c>
      <c r="I960" s="204"/>
      <c r="J960" s="201"/>
      <c r="K960" s="201"/>
      <c r="L960" s="205"/>
      <c r="M960" s="206"/>
      <c r="N960" s="207"/>
      <c r="O960" s="207"/>
      <c r="P960" s="207"/>
      <c r="Q960" s="207"/>
      <c r="R960" s="207"/>
      <c r="S960" s="207"/>
      <c r="T960" s="208"/>
      <c r="AT960" s="209" t="s">
        <v>193</v>
      </c>
      <c r="AU960" s="209" t="s">
        <v>80</v>
      </c>
      <c r="AV960" s="13" t="s">
        <v>78</v>
      </c>
      <c r="AW960" s="13" t="s">
        <v>33</v>
      </c>
      <c r="AX960" s="13" t="s">
        <v>71</v>
      </c>
      <c r="AY960" s="209" t="s">
        <v>180</v>
      </c>
    </row>
    <row r="961" spans="1:65" s="2" customFormat="1" ht="24.2" customHeight="1">
      <c r="A961" s="36"/>
      <c r="B961" s="37"/>
      <c r="C961" s="180" t="s">
        <v>1079</v>
      </c>
      <c r="D961" s="180" t="s">
        <v>182</v>
      </c>
      <c r="E961" s="181" t="s">
        <v>1080</v>
      </c>
      <c r="F961" s="182" t="s">
        <v>1081</v>
      </c>
      <c r="G961" s="183" t="s">
        <v>206</v>
      </c>
      <c r="H961" s="184">
        <v>9</v>
      </c>
      <c r="I961" s="185"/>
      <c r="J961" s="186">
        <f>ROUND(I961*H961,2)</f>
        <v>0</v>
      </c>
      <c r="K961" s="182" t="s">
        <v>186</v>
      </c>
      <c r="L961" s="41"/>
      <c r="M961" s="187" t="s">
        <v>19</v>
      </c>
      <c r="N961" s="188" t="s">
        <v>42</v>
      </c>
      <c r="O961" s="66"/>
      <c r="P961" s="189">
        <f>O961*H961</f>
        <v>0</v>
      </c>
      <c r="Q961" s="189">
        <v>0</v>
      </c>
      <c r="R961" s="189">
        <f>Q961*H961</f>
        <v>0</v>
      </c>
      <c r="S961" s="189">
        <v>0</v>
      </c>
      <c r="T961" s="190">
        <f>S961*H961</f>
        <v>0</v>
      </c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R961" s="191" t="s">
        <v>312</v>
      </c>
      <c r="AT961" s="191" t="s">
        <v>182</v>
      </c>
      <c r="AU961" s="191" t="s">
        <v>80</v>
      </c>
      <c r="AY961" s="19" t="s">
        <v>180</v>
      </c>
      <c r="BE961" s="192">
        <f>IF(N961="základní",J961,0)</f>
        <v>0</v>
      </c>
      <c r="BF961" s="192">
        <f>IF(N961="snížená",J961,0)</f>
        <v>0</v>
      </c>
      <c r="BG961" s="192">
        <f>IF(N961="zákl. přenesená",J961,0)</f>
        <v>0</v>
      </c>
      <c r="BH961" s="192">
        <f>IF(N961="sníž. přenesená",J961,0)</f>
        <v>0</v>
      </c>
      <c r="BI961" s="192">
        <f>IF(N961="nulová",J961,0)</f>
        <v>0</v>
      </c>
      <c r="BJ961" s="19" t="s">
        <v>78</v>
      </c>
      <c r="BK961" s="192">
        <f>ROUND(I961*H961,2)</f>
        <v>0</v>
      </c>
      <c r="BL961" s="19" t="s">
        <v>312</v>
      </c>
      <c r="BM961" s="191" t="s">
        <v>1082</v>
      </c>
    </row>
    <row r="962" spans="1:65" s="2" customFormat="1" ht="19.5">
      <c r="A962" s="36"/>
      <c r="B962" s="37"/>
      <c r="C962" s="38"/>
      <c r="D962" s="193" t="s">
        <v>189</v>
      </c>
      <c r="E962" s="38"/>
      <c r="F962" s="194" t="s">
        <v>1083</v>
      </c>
      <c r="G962" s="38"/>
      <c r="H962" s="38"/>
      <c r="I962" s="195"/>
      <c r="J962" s="38"/>
      <c r="K962" s="38"/>
      <c r="L962" s="41"/>
      <c r="M962" s="196"/>
      <c r="N962" s="197"/>
      <c r="O962" s="66"/>
      <c r="P962" s="66"/>
      <c r="Q962" s="66"/>
      <c r="R962" s="66"/>
      <c r="S962" s="66"/>
      <c r="T962" s="67"/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T962" s="19" t="s">
        <v>189</v>
      </c>
      <c r="AU962" s="19" t="s">
        <v>80</v>
      </c>
    </row>
    <row r="963" spans="1:65" s="2" customFormat="1" ht="11.25">
      <c r="A963" s="36"/>
      <c r="B963" s="37"/>
      <c r="C963" s="38"/>
      <c r="D963" s="198" t="s">
        <v>191</v>
      </c>
      <c r="E963" s="38"/>
      <c r="F963" s="199" t="s">
        <v>1084</v>
      </c>
      <c r="G963" s="38"/>
      <c r="H963" s="38"/>
      <c r="I963" s="195"/>
      <c r="J963" s="38"/>
      <c r="K963" s="38"/>
      <c r="L963" s="41"/>
      <c r="M963" s="196"/>
      <c r="N963" s="197"/>
      <c r="O963" s="66"/>
      <c r="P963" s="66"/>
      <c r="Q963" s="66"/>
      <c r="R963" s="66"/>
      <c r="S963" s="66"/>
      <c r="T963" s="67"/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T963" s="19" t="s">
        <v>191</v>
      </c>
      <c r="AU963" s="19" t="s">
        <v>80</v>
      </c>
    </row>
    <row r="964" spans="1:65" s="13" customFormat="1" ht="11.25">
      <c r="B964" s="200"/>
      <c r="C964" s="201"/>
      <c r="D964" s="193" t="s">
        <v>193</v>
      </c>
      <c r="E964" s="202" t="s">
        <v>19</v>
      </c>
      <c r="F964" s="203" t="s">
        <v>1076</v>
      </c>
      <c r="G964" s="201"/>
      <c r="H964" s="202" t="s">
        <v>19</v>
      </c>
      <c r="I964" s="204"/>
      <c r="J964" s="201"/>
      <c r="K964" s="201"/>
      <c r="L964" s="205"/>
      <c r="M964" s="206"/>
      <c r="N964" s="207"/>
      <c r="O964" s="207"/>
      <c r="P964" s="207"/>
      <c r="Q964" s="207"/>
      <c r="R964" s="207"/>
      <c r="S964" s="207"/>
      <c r="T964" s="208"/>
      <c r="AT964" s="209" t="s">
        <v>193</v>
      </c>
      <c r="AU964" s="209" t="s">
        <v>80</v>
      </c>
      <c r="AV964" s="13" t="s">
        <v>78</v>
      </c>
      <c r="AW964" s="13" t="s">
        <v>33</v>
      </c>
      <c r="AX964" s="13" t="s">
        <v>71</v>
      </c>
      <c r="AY964" s="209" t="s">
        <v>180</v>
      </c>
    </row>
    <row r="965" spans="1:65" s="14" customFormat="1" ht="11.25">
      <c r="B965" s="210"/>
      <c r="C965" s="211"/>
      <c r="D965" s="193" t="s">
        <v>193</v>
      </c>
      <c r="E965" s="212" t="s">
        <v>19</v>
      </c>
      <c r="F965" s="213" t="s">
        <v>1085</v>
      </c>
      <c r="G965" s="211"/>
      <c r="H965" s="214">
        <v>9</v>
      </c>
      <c r="I965" s="215"/>
      <c r="J965" s="211"/>
      <c r="K965" s="211"/>
      <c r="L965" s="216"/>
      <c r="M965" s="217"/>
      <c r="N965" s="218"/>
      <c r="O965" s="218"/>
      <c r="P965" s="218"/>
      <c r="Q965" s="218"/>
      <c r="R965" s="218"/>
      <c r="S965" s="218"/>
      <c r="T965" s="219"/>
      <c r="AT965" s="220" t="s">
        <v>193</v>
      </c>
      <c r="AU965" s="220" t="s">
        <v>80</v>
      </c>
      <c r="AV965" s="14" t="s">
        <v>80</v>
      </c>
      <c r="AW965" s="14" t="s">
        <v>33</v>
      </c>
      <c r="AX965" s="14" t="s">
        <v>78</v>
      </c>
      <c r="AY965" s="220" t="s">
        <v>180</v>
      </c>
    </row>
    <row r="966" spans="1:65" s="2" customFormat="1" ht="24.2" customHeight="1">
      <c r="A966" s="36"/>
      <c r="B966" s="37"/>
      <c r="C966" s="180" t="s">
        <v>1086</v>
      </c>
      <c r="D966" s="180" t="s">
        <v>182</v>
      </c>
      <c r="E966" s="181" t="s">
        <v>1087</v>
      </c>
      <c r="F966" s="182" t="s">
        <v>1088</v>
      </c>
      <c r="G966" s="183" t="s">
        <v>206</v>
      </c>
      <c r="H966" s="184">
        <v>1</v>
      </c>
      <c r="I966" s="185"/>
      <c r="J966" s="186">
        <f>ROUND(I966*H966,2)</f>
        <v>0</v>
      </c>
      <c r="K966" s="182" t="s">
        <v>186</v>
      </c>
      <c r="L966" s="41"/>
      <c r="M966" s="187" t="s">
        <v>19</v>
      </c>
      <c r="N966" s="188" t="s">
        <v>42</v>
      </c>
      <c r="O966" s="66"/>
      <c r="P966" s="189">
        <f>O966*H966</f>
        <v>0</v>
      </c>
      <c r="Q966" s="189">
        <v>0</v>
      </c>
      <c r="R966" s="189">
        <f>Q966*H966</f>
        <v>0</v>
      </c>
      <c r="S966" s="189">
        <v>0</v>
      </c>
      <c r="T966" s="190">
        <f>S966*H966</f>
        <v>0</v>
      </c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R966" s="191" t="s">
        <v>312</v>
      </c>
      <c r="AT966" s="191" t="s">
        <v>182</v>
      </c>
      <c r="AU966" s="191" t="s">
        <v>80</v>
      </c>
      <c r="AY966" s="19" t="s">
        <v>180</v>
      </c>
      <c r="BE966" s="192">
        <f>IF(N966="základní",J966,0)</f>
        <v>0</v>
      </c>
      <c r="BF966" s="192">
        <f>IF(N966="snížená",J966,0)</f>
        <v>0</v>
      </c>
      <c r="BG966" s="192">
        <f>IF(N966="zákl. přenesená",J966,0)</f>
        <v>0</v>
      </c>
      <c r="BH966" s="192">
        <f>IF(N966="sníž. přenesená",J966,0)</f>
        <v>0</v>
      </c>
      <c r="BI966" s="192">
        <f>IF(N966="nulová",J966,0)</f>
        <v>0</v>
      </c>
      <c r="BJ966" s="19" t="s">
        <v>78</v>
      </c>
      <c r="BK966" s="192">
        <f>ROUND(I966*H966,2)</f>
        <v>0</v>
      </c>
      <c r="BL966" s="19" t="s">
        <v>312</v>
      </c>
      <c r="BM966" s="191" t="s">
        <v>1089</v>
      </c>
    </row>
    <row r="967" spans="1:65" s="2" customFormat="1" ht="19.5">
      <c r="A967" s="36"/>
      <c r="B967" s="37"/>
      <c r="C967" s="38"/>
      <c r="D967" s="193" t="s">
        <v>189</v>
      </c>
      <c r="E967" s="38"/>
      <c r="F967" s="194" t="s">
        <v>1090</v>
      </c>
      <c r="G967" s="38"/>
      <c r="H967" s="38"/>
      <c r="I967" s="195"/>
      <c r="J967" s="38"/>
      <c r="K967" s="38"/>
      <c r="L967" s="41"/>
      <c r="M967" s="196"/>
      <c r="N967" s="197"/>
      <c r="O967" s="66"/>
      <c r="P967" s="66"/>
      <c r="Q967" s="66"/>
      <c r="R967" s="66"/>
      <c r="S967" s="66"/>
      <c r="T967" s="67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T967" s="19" t="s">
        <v>189</v>
      </c>
      <c r="AU967" s="19" t="s">
        <v>80</v>
      </c>
    </row>
    <row r="968" spans="1:65" s="2" customFormat="1" ht="11.25">
      <c r="A968" s="36"/>
      <c r="B968" s="37"/>
      <c r="C968" s="38"/>
      <c r="D968" s="198" t="s">
        <v>191</v>
      </c>
      <c r="E968" s="38"/>
      <c r="F968" s="199" t="s">
        <v>1091</v>
      </c>
      <c r="G968" s="38"/>
      <c r="H968" s="38"/>
      <c r="I968" s="195"/>
      <c r="J968" s="38"/>
      <c r="K968" s="38"/>
      <c r="L968" s="41"/>
      <c r="M968" s="196"/>
      <c r="N968" s="197"/>
      <c r="O968" s="66"/>
      <c r="P968" s="66"/>
      <c r="Q968" s="66"/>
      <c r="R968" s="66"/>
      <c r="S968" s="66"/>
      <c r="T968" s="67"/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T968" s="19" t="s">
        <v>191</v>
      </c>
      <c r="AU968" s="19" t="s">
        <v>80</v>
      </c>
    </row>
    <row r="969" spans="1:65" s="13" customFormat="1" ht="11.25">
      <c r="B969" s="200"/>
      <c r="C969" s="201"/>
      <c r="D969" s="193" t="s">
        <v>193</v>
      </c>
      <c r="E969" s="202" t="s">
        <v>19</v>
      </c>
      <c r="F969" s="203" t="s">
        <v>224</v>
      </c>
      <c r="G969" s="201"/>
      <c r="H969" s="202" t="s">
        <v>19</v>
      </c>
      <c r="I969" s="204"/>
      <c r="J969" s="201"/>
      <c r="K969" s="201"/>
      <c r="L969" s="205"/>
      <c r="M969" s="206"/>
      <c r="N969" s="207"/>
      <c r="O969" s="207"/>
      <c r="P969" s="207"/>
      <c r="Q969" s="207"/>
      <c r="R969" s="207"/>
      <c r="S969" s="207"/>
      <c r="T969" s="208"/>
      <c r="AT969" s="209" t="s">
        <v>193</v>
      </c>
      <c r="AU969" s="209" t="s">
        <v>80</v>
      </c>
      <c r="AV969" s="13" t="s">
        <v>78</v>
      </c>
      <c r="AW969" s="13" t="s">
        <v>33</v>
      </c>
      <c r="AX969" s="13" t="s">
        <v>71</v>
      </c>
      <c r="AY969" s="209" t="s">
        <v>180</v>
      </c>
    </row>
    <row r="970" spans="1:65" s="13" customFormat="1" ht="11.25">
      <c r="B970" s="200"/>
      <c r="C970" s="201"/>
      <c r="D970" s="193" t="s">
        <v>193</v>
      </c>
      <c r="E970" s="202" t="s">
        <v>19</v>
      </c>
      <c r="F970" s="203" t="s">
        <v>1092</v>
      </c>
      <c r="G970" s="201"/>
      <c r="H970" s="202" t="s">
        <v>19</v>
      </c>
      <c r="I970" s="204"/>
      <c r="J970" s="201"/>
      <c r="K970" s="201"/>
      <c r="L970" s="205"/>
      <c r="M970" s="206"/>
      <c r="N970" s="207"/>
      <c r="O970" s="207"/>
      <c r="P970" s="207"/>
      <c r="Q970" s="207"/>
      <c r="R970" s="207"/>
      <c r="S970" s="207"/>
      <c r="T970" s="208"/>
      <c r="AT970" s="209" t="s">
        <v>193</v>
      </c>
      <c r="AU970" s="209" t="s">
        <v>80</v>
      </c>
      <c r="AV970" s="13" t="s">
        <v>78</v>
      </c>
      <c r="AW970" s="13" t="s">
        <v>33</v>
      </c>
      <c r="AX970" s="13" t="s">
        <v>71</v>
      </c>
      <c r="AY970" s="209" t="s">
        <v>180</v>
      </c>
    </row>
    <row r="971" spans="1:65" s="14" customFormat="1" ht="11.25">
      <c r="B971" s="210"/>
      <c r="C971" s="211"/>
      <c r="D971" s="193" t="s">
        <v>193</v>
      </c>
      <c r="E971" s="212" t="s">
        <v>19</v>
      </c>
      <c r="F971" s="213" t="s">
        <v>1093</v>
      </c>
      <c r="G971" s="211"/>
      <c r="H971" s="214">
        <v>1</v>
      </c>
      <c r="I971" s="215"/>
      <c r="J971" s="211"/>
      <c r="K971" s="211"/>
      <c r="L971" s="216"/>
      <c r="M971" s="217"/>
      <c r="N971" s="218"/>
      <c r="O971" s="218"/>
      <c r="P971" s="218"/>
      <c r="Q971" s="218"/>
      <c r="R971" s="218"/>
      <c r="S971" s="218"/>
      <c r="T971" s="219"/>
      <c r="AT971" s="220" t="s">
        <v>193</v>
      </c>
      <c r="AU971" s="220" t="s">
        <v>80</v>
      </c>
      <c r="AV971" s="14" t="s">
        <v>80</v>
      </c>
      <c r="AW971" s="14" t="s">
        <v>33</v>
      </c>
      <c r="AX971" s="14" t="s">
        <v>78</v>
      </c>
      <c r="AY971" s="220" t="s">
        <v>180</v>
      </c>
    </row>
    <row r="972" spans="1:65" s="2" customFormat="1" ht="24.2" customHeight="1">
      <c r="A972" s="36"/>
      <c r="B972" s="37"/>
      <c r="C972" s="180" t="s">
        <v>1094</v>
      </c>
      <c r="D972" s="180" t="s">
        <v>182</v>
      </c>
      <c r="E972" s="181" t="s">
        <v>1095</v>
      </c>
      <c r="F972" s="182" t="s">
        <v>1096</v>
      </c>
      <c r="G972" s="183" t="s">
        <v>206</v>
      </c>
      <c r="H972" s="184">
        <v>1</v>
      </c>
      <c r="I972" s="185"/>
      <c r="J972" s="186">
        <f>ROUND(I972*H972,2)</f>
        <v>0</v>
      </c>
      <c r="K972" s="182" t="s">
        <v>186</v>
      </c>
      <c r="L972" s="41"/>
      <c r="M972" s="187" t="s">
        <v>19</v>
      </c>
      <c r="N972" s="188" t="s">
        <v>42</v>
      </c>
      <c r="O972" s="66"/>
      <c r="P972" s="189">
        <f>O972*H972</f>
        <v>0</v>
      </c>
      <c r="Q972" s="189">
        <v>0</v>
      </c>
      <c r="R972" s="189">
        <f>Q972*H972</f>
        <v>0</v>
      </c>
      <c r="S972" s="189">
        <v>0</v>
      </c>
      <c r="T972" s="190">
        <f>S972*H972</f>
        <v>0</v>
      </c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R972" s="191" t="s">
        <v>312</v>
      </c>
      <c r="AT972" s="191" t="s">
        <v>182</v>
      </c>
      <c r="AU972" s="191" t="s">
        <v>80</v>
      </c>
      <c r="AY972" s="19" t="s">
        <v>180</v>
      </c>
      <c r="BE972" s="192">
        <f>IF(N972="základní",J972,0)</f>
        <v>0</v>
      </c>
      <c r="BF972" s="192">
        <f>IF(N972="snížená",J972,0)</f>
        <v>0</v>
      </c>
      <c r="BG972" s="192">
        <f>IF(N972="zákl. přenesená",J972,0)</f>
        <v>0</v>
      </c>
      <c r="BH972" s="192">
        <f>IF(N972="sníž. přenesená",J972,0)</f>
        <v>0</v>
      </c>
      <c r="BI972" s="192">
        <f>IF(N972="nulová",J972,0)</f>
        <v>0</v>
      </c>
      <c r="BJ972" s="19" t="s">
        <v>78</v>
      </c>
      <c r="BK972" s="192">
        <f>ROUND(I972*H972,2)</f>
        <v>0</v>
      </c>
      <c r="BL972" s="19" t="s">
        <v>312</v>
      </c>
      <c r="BM972" s="191" t="s">
        <v>1097</v>
      </c>
    </row>
    <row r="973" spans="1:65" s="2" customFormat="1" ht="19.5">
      <c r="A973" s="36"/>
      <c r="B973" s="37"/>
      <c r="C973" s="38"/>
      <c r="D973" s="193" t="s">
        <v>189</v>
      </c>
      <c r="E973" s="38"/>
      <c r="F973" s="194" t="s">
        <v>1098</v>
      </c>
      <c r="G973" s="38"/>
      <c r="H973" s="38"/>
      <c r="I973" s="195"/>
      <c r="J973" s="38"/>
      <c r="K973" s="38"/>
      <c r="L973" s="41"/>
      <c r="M973" s="196"/>
      <c r="N973" s="197"/>
      <c r="O973" s="66"/>
      <c r="P973" s="66"/>
      <c r="Q973" s="66"/>
      <c r="R973" s="66"/>
      <c r="S973" s="66"/>
      <c r="T973" s="67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T973" s="19" t="s">
        <v>189</v>
      </c>
      <c r="AU973" s="19" t="s">
        <v>80</v>
      </c>
    </row>
    <row r="974" spans="1:65" s="2" customFormat="1" ht="11.25">
      <c r="A974" s="36"/>
      <c r="B974" s="37"/>
      <c r="C974" s="38"/>
      <c r="D974" s="198" t="s">
        <v>191</v>
      </c>
      <c r="E974" s="38"/>
      <c r="F974" s="199" t="s">
        <v>1099</v>
      </c>
      <c r="G974" s="38"/>
      <c r="H974" s="38"/>
      <c r="I974" s="195"/>
      <c r="J974" s="38"/>
      <c r="K974" s="38"/>
      <c r="L974" s="41"/>
      <c r="M974" s="196"/>
      <c r="N974" s="197"/>
      <c r="O974" s="66"/>
      <c r="P974" s="66"/>
      <c r="Q974" s="66"/>
      <c r="R974" s="66"/>
      <c r="S974" s="66"/>
      <c r="T974" s="67"/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T974" s="19" t="s">
        <v>191</v>
      </c>
      <c r="AU974" s="19" t="s">
        <v>80</v>
      </c>
    </row>
    <row r="975" spans="1:65" s="13" customFormat="1" ht="11.25">
      <c r="B975" s="200"/>
      <c r="C975" s="201"/>
      <c r="D975" s="193" t="s">
        <v>193</v>
      </c>
      <c r="E975" s="202" t="s">
        <v>19</v>
      </c>
      <c r="F975" s="203" t="s">
        <v>224</v>
      </c>
      <c r="G975" s="201"/>
      <c r="H975" s="202" t="s">
        <v>19</v>
      </c>
      <c r="I975" s="204"/>
      <c r="J975" s="201"/>
      <c r="K975" s="201"/>
      <c r="L975" s="205"/>
      <c r="M975" s="206"/>
      <c r="N975" s="207"/>
      <c r="O975" s="207"/>
      <c r="P975" s="207"/>
      <c r="Q975" s="207"/>
      <c r="R975" s="207"/>
      <c r="S975" s="207"/>
      <c r="T975" s="208"/>
      <c r="AT975" s="209" t="s">
        <v>193</v>
      </c>
      <c r="AU975" s="209" t="s">
        <v>80</v>
      </c>
      <c r="AV975" s="13" t="s">
        <v>78</v>
      </c>
      <c r="AW975" s="13" t="s">
        <v>33</v>
      </c>
      <c r="AX975" s="13" t="s">
        <v>71</v>
      </c>
      <c r="AY975" s="209" t="s">
        <v>180</v>
      </c>
    </row>
    <row r="976" spans="1:65" s="13" customFormat="1" ht="11.25">
      <c r="B976" s="200"/>
      <c r="C976" s="201"/>
      <c r="D976" s="193" t="s">
        <v>193</v>
      </c>
      <c r="E976" s="202" t="s">
        <v>19</v>
      </c>
      <c r="F976" s="203" t="s">
        <v>1092</v>
      </c>
      <c r="G976" s="201"/>
      <c r="H976" s="202" t="s">
        <v>19</v>
      </c>
      <c r="I976" s="204"/>
      <c r="J976" s="201"/>
      <c r="K976" s="201"/>
      <c r="L976" s="205"/>
      <c r="M976" s="206"/>
      <c r="N976" s="207"/>
      <c r="O976" s="207"/>
      <c r="P976" s="207"/>
      <c r="Q976" s="207"/>
      <c r="R976" s="207"/>
      <c r="S976" s="207"/>
      <c r="T976" s="208"/>
      <c r="AT976" s="209" t="s">
        <v>193</v>
      </c>
      <c r="AU976" s="209" t="s">
        <v>80</v>
      </c>
      <c r="AV976" s="13" t="s">
        <v>78</v>
      </c>
      <c r="AW976" s="13" t="s">
        <v>33</v>
      </c>
      <c r="AX976" s="13" t="s">
        <v>71</v>
      </c>
      <c r="AY976" s="209" t="s">
        <v>180</v>
      </c>
    </row>
    <row r="977" spans="1:65" s="14" customFormat="1" ht="11.25">
      <c r="B977" s="210"/>
      <c r="C977" s="211"/>
      <c r="D977" s="193" t="s">
        <v>193</v>
      </c>
      <c r="E977" s="212" t="s">
        <v>19</v>
      </c>
      <c r="F977" s="213" t="s">
        <v>1093</v>
      </c>
      <c r="G977" s="211"/>
      <c r="H977" s="214">
        <v>1</v>
      </c>
      <c r="I977" s="215"/>
      <c r="J977" s="211"/>
      <c r="K977" s="211"/>
      <c r="L977" s="216"/>
      <c r="M977" s="217"/>
      <c r="N977" s="218"/>
      <c r="O977" s="218"/>
      <c r="P977" s="218"/>
      <c r="Q977" s="218"/>
      <c r="R977" s="218"/>
      <c r="S977" s="218"/>
      <c r="T977" s="219"/>
      <c r="AT977" s="220" t="s">
        <v>193</v>
      </c>
      <c r="AU977" s="220" t="s">
        <v>80</v>
      </c>
      <c r="AV977" s="14" t="s">
        <v>80</v>
      </c>
      <c r="AW977" s="14" t="s">
        <v>33</v>
      </c>
      <c r="AX977" s="14" t="s">
        <v>78</v>
      </c>
      <c r="AY977" s="220" t="s">
        <v>180</v>
      </c>
    </row>
    <row r="978" spans="1:65" s="2" customFormat="1" ht="33" customHeight="1">
      <c r="A978" s="36"/>
      <c r="B978" s="37"/>
      <c r="C978" s="232" t="s">
        <v>1100</v>
      </c>
      <c r="D978" s="232" t="s">
        <v>301</v>
      </c>
      <c r="E978" s="233" t="s">
        <v>1101</v>
      </c>
      <c r="F978" s="234" t="s">
        <v>1102</v>
      </c>
      <c r="G978" s="235" t="s">
        <v>230</v>
      </c>
      <c r="H978" s="236">
        <v>5.6180000000000003</v>
      </c>
      <c r="I978" s="237"/>
      <c r="J978" s="238">
        <f>ROUND(I978*H978,2)</f>
        <v>0</v>
      </c>
      <c r="K978" s="234" t="s">
        <v>186</v>
      </c>
      <c r="L978" s="239"/>
      <c r="M978" s="240" t="s">
        <v>19</v>
      </c>
      <c r="N978" s="241" t="s">
        <v>42</v>
      </c>
      <c r="O978" s="66"/>
      <c r="P978" s="189">
        <f>O978*H978</f>
        <v>0</v>
      </c>
      <c r="Q978" s="189">
        <v>2.8799999999999999E-2</v>
      </c>
      <c r="R978" s="189">
        <f>Q978*H978</f>
        <v>0.16179840000000001</v>
      </c>
      <c r="S978" s="189">
        <v>0</v>
      </c>
      <c r="T978" s="190">
        <f>S978*H978</f>
        <v>0</v>
      </c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R978" s="191" t="s">
        <v>475</v>
      </c>
      <c r="AT978" s="191" t="s">
        <v>301</v>
      </c>
      <c r="AU978" s="191" t="s">
        <v>80</v>
      </c>
      <c r="AY978" s="19" t="s">
        <v>180</v>
      </c>
      <c r="BE978" s="192">
        <f>IF(N978="základní",J978,0)</f>
        <v>0</v>
      </c>
      <c r="BF978" s="192">
        <f>IF(N978="snížená",J978,0)</f>
        <v>0</v>
      </c>
      <c r="BG978" s="192">
        <f>IF(N978="zákl. přenesená",J978,0)</f>
        <v>0</v>
      </c>
      <c r="BH978" s="192">
        <f>IF(N978="sníž. přenesená",J978,0)</f>
        <v>0</v>
      </c>
      <c r="BI978" s="192">
        <f>IF(N978="nulová",J978,0)</f>
        <v>0</v>
      </c>
      <c r="BJ978" s="19" t="s">
        <v>78</v>
      </c>
      <c r="BK978" s="192">
        <f>ROUND(I978*H978,2)</f>
        <v>0</v>
      </c>
      <c r="BL978" s="19" t="s">
        <v>312</v>
      </c>
      <c r="BM978" s="191" t="s">
        <v>1103</v>
      </c>
    </row>
    <row r="979" spans="1:65" s="2" customFormat="1" ht="19.5">
      <c r="A979" s="36"/>
      <c r="B979" s="37"/>
      <c r="C979" s="38"/>
      <c r="D979" s="193" t="s">
        <v>189</v>
      </c>
      <c r="E979" s="38"/>
      <c r="F979" s="194" t="s">
        <v>1102</v>
      </c>
      <c r="G979" s="38"/>
      <c r="H979" s="38"/>
      <c r="I979" s="195"/>
      <c r="J979" s="38"/>
      <c r="K979" s="38"/>
      <c r="L979" s="41"/>
      <c r="M979" s="196"/>
      <c r="N979" s="197"/>
      <c r="O979" s="66"/>
      <c r="P979" s="66"/>
      <c r="Q979" s="66"/>
      <c r="R979" s="66"/>
      <c r="S979" s="66"/>
      <c r="T979" s="67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T979" s="19" t="s">
        <v>189</v>
      </c>
      <c r="AU979" s="19" t="s">
        <v>80</v>
      </c>
    </row>
    <row r="980" spans="1:65" s="14" customFormat="1" ht="11.25">
      <c r="B980" s="210"/>
      <c r="C980" s="211"/>
      <c r="D980" s="193" t="s">
        <v>193</v>
      </c>
      <c r="E980" s="212" t="s">
        <v>19</v>
      </c>
      <c r="F980" s="213" t="s">
        <v>1104</v>
      </c>
      <c r="G980" s="211"/>
      <c r="H980" s="214">
        <v>5.35</v>
      </c>
      <c r="I980" s="215"/>
      <c r="J980" s="211"/>
      <c r="K980" s="211"/>
      <c r="L980" s="216"/>
      <c r="M980" s="217"/>
      <c r="N980" s="218"/>
      <c r="O980" s="218"/>
      <c r="P980" s="218"/>
      <c r="Q980" s="218"/>
      <c r="R980" s="218"/>
      <c r="S980" s="218"/>
      <c r="T980" s="219"/>
      <c r="AT980" s="220" t="s">
        <v>193</v>
      </c>
      <c r="AU980" s="220" t="s">
        <v>80</v>
      </c>
      <c r="AV980" s="14" t="s">
        <v>80</v>
      </c>
      <c r="AW980" s="14" t="s">
        <v>33</v>
      </c>
      <c r="AX980" s="14" t="s">
        <v>78</v>
      </c>
      <c r="AY980" s="220" t="s">
        <v>180</v>
      </c>
    </row>
    <row r="981" spans="1:65" s="14" customFormat="1" ht="11.25">
      <c r="B981" s="210"/>
      <c r="C981" s="211"/>
      <c r="D981" s="193" t="s">
        <v>193</v>
      </c>
      <c r="E981" s="211"/>
      <c r="F981" s="213" t="s">
        <v>1105</v>
      </c>
      <c r="G981" s="211"/>
      <c r="H981" s="214">
        <v>5.6180000000000003</v>
      </c>
      <c r="I981" s="215"/>
      <c r="J981" s="211"/>
      <c r="K981" s="211"/>
      <c r="L981" s="216"/>
      <c r="M981" s="217"/>
      <c r="N981" s="218"/>
      <c r="O981" s="218"/>
      <c r="P981" s="218"/>
      <c r="Q981" s="218"/>
      <c r="R981" s="218"/>
      <c r="S981" s="218"/>
      <c r="T981" s="219"/>
      <c r="AT981" s="220" t="s">
        <v>193</v>
      </c>
      <c r="AU981" s="220" t="s">
        <v>80</v>
      </c>
      <c r="AV981" s="14" t="s">
        <v>80</v>
      </c>
      <c r="AW981" s="14" t="s">
        <v>4</v>
      </c>
      <c r="AX981" s="14" t="s">
        <v>78</v>
      </c>
      <c r="AY981" s="220" t="s">
        <v>180</v>
      </c>
    </row>
    <row r="982" spans="1:65" s="2" customFormat="1" ht="24.2" customHeight="1">
      <c r="A982" s="36"/>
      <c r="B982" s="37"/>
      <c r="C982" s="180" t="s">
        <v>1106</v>
      </c>
      <c r="D982" s="180" t="s">
        <v>182</v>
      </c>
      <c r="E982" s="181" t="s">
        <v>1107</v>
      </c>
      <c r="F982" s="182" t="s">
        <v>1108</v>
      </c>
      <c r="G982" s="183" t="s">
        <v>206</v>
      </c>
      <c r="H982" s="184">
        <v>2</v>
      </c>
      <c r="I982" s="185"/>
      <c r="J982" s="186">
        <f>ROUND(I982*H982,2)</f>
        <v>0</v>
      </c>
      <c r="K982" s="182" t="s">
        <v>186</v>
      </c>
      <c r="L982" s="41"/>
      <c r="M982" s="187" t="s">
        <v>19</v>
      </c>
      <c r="N982" s="188" t="s">
        <v>42</v>
      </c>
      <c r="O982" s="66"/>
      <c r="P982" s="189">
        <f>O982*H982</f>
        <v>0</v>
      </c>
      <c r="Q982" s="189">
        <v>0</v>
      </c>
      <c r="R982" s="189">
        <f>Q982*H982</f>
        <v>0</v>
      </c>
      <c r="S982" s="189">
        <v>0</v>
      </c>
      <c r="T982" s="190">
        <f>S982*H982</f>
        <v>0</v>
      </c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R982" s="191" t="s">
        <v>312</v>
      </c>
      <c r="AT982" s="191" t="s">
        <v>182</v>
      </c>
      <c r="AU982" s="191" t="s">
        <v>80</v>
      </c>
      <c r="AY982" s="19" t="s">
        <v>180</v>
      </c>
      <c r="BE982" s="192">
        <f>IF(N982="základní",J982,0)</f>
        <v>0</v>
      </c>
      <c r="BF982" s="192">
        <f>IF(N982="snížená",J982,0)</f>
        <v>0</v>
      </c>
      <c r="BG982" s="192">
        <f>IF(N982="zákl. přenesená",J982,0)</f>
        <v>0</v>
      </c>
      <c r="BH982" s="192">
        <f>IF(N982="sníž. přenesená",J982,0)</f>
        <v>0</v>
      </c>
      <c r="BI982" s="192">
        <f>IF(N982="nulová",J982,0)</f>
        <v>0</v>
      </c>
      <c r="BJ982" s="19" t="s">
        <v>78</v>
      </c>
      <c r="BK982" s="192">
        <f>ROUND(I982*H982,2)</f>
        <v>0</v>
      </c>
      <c r="BL982" s="19" t="s">
        <v>312</v>
      </c>
      <c r="BM982" s="191" t="s">
        <v>1109</v>
      </c>
    </row>
    <row r="983" spans="1:65" s="2" customFormat="1" ht="19.5">
      <c r="A983" s="36"/>
      <c r="B983" s="37"/>
      <c r="C983" s="38"/>
      <c r="D983" s="193" t="s">
        <v>189</v>
      </c>
      <c r="E983" s="38"/>
      <c r="F983" s="194" t="s">
        <v>1110</v>
      </c>
      <c r="G983" s="38"/>
      <c r="H983" s="38"/>
      <c r="I983" s="195"/>
      <c r="J983" s="38"/>
      <c r="K983" s="38"/>
      <c r="L983" s="41"/>
      <c r="M983" s="196"/>
      <c r="N983" s="197"/>
      <c r="O983" s="66"/>
      <c r="P983" s="66"/>
      <c r="Q983" s="66"/>
      <c r="R983" s="66"/>
      <c r="S983" s="66"/>
      <c r="T983" s="67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T983" s="19" t="s">
        <v>189</v>
      </c>
      <c r="AU983" s="19" t="s">
        <v>80</v>
      </c>
    </row>
    <row r="984" spans="1:65" s="2" customFormat="1" ht="11.25">
      <c r="A984" s="36"/>
      <c r="B984" s="37"/>
      <c r="C984" s="38"/>
      <c r="D984" s="198" t="s">
        <v>191</v>
      </c>
      <c r="E984" s="38"/>
      <c r="F984" s="199" t="s">
        <v>1111</v>
      </c>
      <c r="G984" s="38"/>
      <c r="H984" s="38"/>
      <c r="I984" s="195"/>
      <c r="J984" s="38"/>
      <c r="K984" s="38"/>
      <c r="L984" s="41"/>
      <c r="M984" s="196"/>
      <c r="N984" s="197"/>
      <c r="O984" s="66"/>
      <c r="P984" s="66"/>
      <c r="Q984" s="66"/>
      <c r="R984" s="66"/>
      <c r="S984" s="66"/>
      <c r="T984" s="67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T984" s="19" t="s">
        <v>191</v>
      </c>
      <c r="AU984" s="19" t="s">
        <v>80</v>
      </c>
    </row>
    <row r="985" spans="1:65" s="13" customFormat="1" ht="11.25">
      <c r="B985" s="200"/>
      <c r="C985" s="201"/>
      <c r="D985" s="193" t="s">
        <v>193</v>
      </c>
      <c r="E985" s="202" t="s">
        <v>19</v>
      </c>
      <c r="F985" s="203" t="s">
        <v>284</v>
      </c>
      <c r="G985" s="201"/>
      <c r="H985" s="202" t="s">
        <v>19</v>
      </c>
      <c r="I985" s="204"/>
      <c r="J985" s="201"/>
      <c r="K985" s="201"/>
      <c r="L985" s="205"/>
      <c r="M985" s="206"/>
      <c r="N985" s="207"/>
      <c r="O985" s="207"/>
      <c r="P985" s="207"/>
      <c r="Q985" s="207"/>
      <c r="R985" s="207"/>
      <c r="S985" s="207"/>
      <c r="T985" s="208"/>
      <c r="AT985" s="209" t="s">
        <v>193</v>
      </c>
      <c r="AU985" s="209" t="s">
        <v>80</v>
      </c>
      <c r="AV985" s="13" t="s">
        <v>78</v>
      </c>
      <c r="AW985" s="13" t="s">
        <v>33</v>
      </c>
      <c r="AX985" s="13" t="s">
        <v>71</v>
      </c>
      <c r="AY985" s="209" t="s">
        <v>180</v>
      </c>
    </row>
    <row r="986" spans="1:65" s="14" customFormat="1" ht="11.25">
      <c r="B986" s="210"/>
      <c r="C986" s="211"/>
      <c r="D986" s="193" t="s">
        <v>193</v>
      </c>
      <c r="E986" s="212" t="s">
        <v>19</v>
      </c>
      <c r="F986" s="213" t="s">
        <v>1112</v>
      </c>
      <c r="G986" s="211"/>
      <c r="H986" s="214">
        <v>2</v>
      </c>
      <c r="I986" s="215"/>
      <c r="J986" s="211"/>
      <c r="K986" s="211"/>
      <c r="L986" s="216"/>
      <c r="M986" s="217"/>
      <c r="N986" s="218"/>
      <c r="O986" s="218"/>
      <c r="P986" s="218"/>
      <c r="Q986" s="218"/>
      <c r="R986" s="218"/>
      <c r="S986" s="218"/>
      <c r="T986" s="219"/>
      <c r="AT986" s="220" t="s">
        <v>193</v>
      </c>
      <c r="AU986" s="220" t="s">
        <v>80</v>
      </c>
      <c r="AV986" s="14" t="s">
        <v>80</v>
      </c>
      <c r="AW986" s="14" t="s">
        <v>33</v>
      </c>
      <c r="AX986" s="14" t="s">
        <v>78</v>
      </c>
      <c r="AY986" s="220" t="s">
        <v>180</v>
      </c>
    </row>
    <row r="987" spans="1:65" s="2" customFormat="1" ht="24.2" customHeight="1">
      <c r="A987" s="36"/>
      <c r="B987" s="37"/>
      <c r="C987" s="180" t="s">
        <v>1113</v>
      </c>
      <c r="D987" s="180" t="s">
        <v>182</v>
      </c>
      <c r="E987" s="181" t="s">
        <v>1114</v>
      </c>
      <c r="F987" s="182" t="s">
        <v>1115</v>
      </c>
      <c r="G987" s="183" t="s">
        <v>206</v>
      </c>
      <c r="H987" s="184">
        <v>1</v>
      </c>
      <c r="I987" s="185"/>
      <c r="J987" s="186">
        <f>ROUND(I987*H987,2)</f>
        <v>0</v>
      </c>
      <c r="K987" s="182" t="s">
        <v>186</v>
      </c>
      <c r="L987" s="41"/>
      <c r="M987" s="187" t="s">
        <v>19</v>
      </c>
      <c r="N987" s="188" t="s">
        <v>42</v>
      </c>
      <c r="O987" s="66"/>
      <c r="P987" s="189">
        <f>O987*H987</f>
        <v>0</v>
      </c>
      <c r="Q987" s="189">
        <v>1.3999999999999999E-4</v>
      </c>
      <c r="R987" s="189">
        <f>Q987*H987</f>
        <v>1.3999999999999999E-4</v>
      </c>
      <c r="S987" s="189">
        <v>0</v>
      </c>
      <c r="T987" s="190">
        <f>S987*H987</f>
        <v>0</v>
      </c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R987" s="191" t="s">
        <v>312</v>
      </c>
      <c r="AT987" s="191" t="s">
        <v>182</v>
      </c>
      <c r="AU987" s="191" t="s">
        <v>80</v>
      </c>
      <c r="AY987" s="19" t="s">
        <v>180</v>
      </c>
      <c r="BE987" s="192">
        <f>IF(N987="základní",J987,0)</f>
        <v>0</v>
      </c>
      <c r="BF987" s="192">
        <f>IF(N987="snížená",J987,0)</f>
        <v>0</v>
      </c>
      <c r="BG987" s="192">
        <f>IF(N987="zákl. přenesená",J987,0)</f>
        <v>0</v>
      </c>
      <c r="BH987" s="192">
        <f>IF(N987="sníž. přenesená",J987,0)</f>
        <v>0</v>
      </c>
      <c r="BI987" s="192">
        <f>IF(N987="nulová",J987,0)</f>
        <v>0</v>
      </c>
      <c r="BJ987" s="19" t="s">
        <v>78</v>
      </c>
      <c r="BK987" s="192">
        <f>ROUND(I987*H987,2)</f>
        <v>0</v>
      </c>
      <c r="BL987" s="19" t="s">
        <v>312</v>
      </c>
      <c r="BM987" s="191" t="s">
        <v>1116</v>
      </c>
    </row>
    <row r="988" spans="1:65" s="2" customFormat="1" ht="19.5">
      <c r="A988" s="36"/>
      <c r="B988" s="37"/>
      <c r="C988" s="38"/>
      <c r="D988" s="193" t="s">
        <v>189</v>
      </c>
      <c r="E988" s="38"/>
      <c r="F988" s="194" t="s">
        <v>1117</v>
      </c>
      <c r="G988" s="38"/>
      <c r="H988" s="38"/>
      <c r="I988" s="195"/>
      <c r="J988" s="38"/>
      <c r="K988" s="38"/>
      <c r="L988" s="41"/>
      <c r="M988" s="196"/>
      <c r="N988" s="197"/>
      <c r="O988" s="66"/>
      <c r="P988" s="66"/>
      <c r="Q988" s="66"/>
      <c r="R988" s="66"/>
      <c r="S988" s="66"/>
      <c r="T988" s="67"/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T988" s="19" t="s">
        <v>189</v>
      </c>
      <c r="AU988" s="19" t="s">
        <v>80</v>
      </c>
    </row>
    <row r="989" spans="1:65" s="2" customFormat="1" ht="11.25">
      <c r="A989" s="36"/>
      <c r="B989" s="37"/>
      <c r="C989" s="38"/>
      <c r="D989" s="198" t="s">
        <v>191</v>
      </c>
      <c r="E989" s="38"/>
      <c r="F989" s="199" t="s">
        <v>1118</v>
      </c>
      <c r="G989" s="38"/>
      <c r="H989" s="38"/>
      <c r="I989" s="195"/>
      <c r="J989" s="38"/>
      <c r="K989" s="38"/>
      <c r="L989" s="41"/>
      <c r="M989" s="196"/>
      <c r="N989" s="197"/>
      <c r="O989" s="66"/>
      <c r="P989" s="66"/>
      <c r="Q989" s="66"/>
      <c r="R989" s="66"/>
      <c r="S989" s="66"/>
      <c r="T989" s="67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T989" s="19" t="s">
        <v>191</v>
      </c>
      <c r="AU989" s="19" t="s">
        <v>80</v>
      </c>
    </row>
    <row r="990" spans="1:65" s="13" customFormat="1" ht="11.25">
      <c r="B990" s="200"/>
      <c r="C990" s="201"/>
      <c r="D990" s="193" t="s">
        <v>193</v>
      </c>
      <c r="E990" s="202" t="s">
        <v>19</v>
      </c>
      <c r="F990" s="203" t="s">
        <v>284</v>
      </c>
      <c r="G990" s="201"/>
      <c r="H990" s="202" t="s">
        <v>19</v>
      </c>
      <c r="I990" s="204"/>
      <c r="J990" s="201"/>
      <c r="K990" s="201"/>
      <c r="L990" s="205"/>
      <c r="M990" s="206"/>
      <c r="N990" s="207"/>
      <c r="O990" s="207"/>
      <c r="P990" s="207"/>
      <c r="Q990" s="207"/>
      <c r="R990" s="207"/>
      <c r="S990" s="207"/>
      <c r="T990" s="208"/>
      <c r="AT990" s="209" t="s">
        <v>193</v>
      </c>
      <c r="AU990" s="209" t="s">
        <v>80</v>
      </c>
      <c r="AV990" s="13" t="s">
        <v>78</v>
      </c>
      <c r="AW990" s="13" t="s">
        <v>33</v>
      </c>
      <c r="AX990" s="13" t="s">
        <v>71</v>
      </c>
      <c r="AY990" s="209" t="s">
        <v>180</v>
      </c>
    </row>
    <row r="991" spans="1:65" s="14" customFormat="1" ht="11.25">
      <c r="B991" s="210"/>
      <c r="C991" s="211"/>
      <c r="D991" s="193" t="s">
        <v>193</v>
      </c>
      <c r="E991" s="212" t="s">
        <v>19</v>
      </c>
      <c r="F991" s="213" t="s">
        <v>1119</v>
      </c>
      <c r="G991" s="211"/>
      <c r="H991" s="214">
        <v>1</v>
      </c>
      <c r="I991" s="215"/>
      <c r="J991" s="211"/>
      <c r="K991" s="211"/>
      <c r="L991" s="216"/>
      <c r="M991" s="217"/>
      <c r="N991" s="218"/>
      <c r="O991" s="218"/>
      <c r="P991" s="218"/>
      <c r="Q991" s="218"/>
      <c r="R991" s="218"/>
      <c r="S991" s="218"/>
      <c r="T991" s="219"/>
      <c r="AT991" s="220" t="s">
        <v>193</v>
      </c>
      <c r="AU991" s="220" t="s">
        <v>80</v>
      </c>
      <c r="AV991" s="14" t="s">
        <v>80</v>
      </c>
      <c r="AW991" s="14" t="s">
        <v>33</v>
      </c>
      <c r="AX991" s="14" t="s">
        <v>78</v>
      </c>
      <c r="AY991" s="220" t="s">
        <v>180</v>
      </c>
    </row>
    <row r="992" spans="1:65" s="2" customFormat="1" ht="24.2" customHeight="1">
      <c r="A992" s="36"/>
      <c r="B992" s="37"/>
      <c r="C992" s="180" t="s">
        <v>1120</v>
      </c>
      <c r="D992" s="180" t="s">
        <v>182</v>
      </c>
      <c r="E992" s="181" t="s">
        <v>1121</v>
      </c>
      <c r="F992" s="182" t="s">
        <v>1122</v>
      </c>
      <c r="G992" s="183" t="s">
        <v>206</v>
      </c>
      <c r="H992" s="184">
        <v>1</v>
      </c>
      <c r="I992" s="185"/>
      <c r="J992" s="186">
        <f>ROUND(I992*H992,2)</f>
        <v>0</v>
      </c>
      <c r="K992" s="182" t="s">
        <v>304</v>
      </c>
      <c r="L992" s="41"/>
      <c r="M992" s="187" t="s">
        <v>19</v>
      </c>
      <c r="N992" s="188" t="s">
        <v>42</v>
      </c>
      <c r="O992" s="66"/>
      <c r="P992" s="189">
        <f>O992*H992</f>
        <v>0</v>
      </c>
      <c r="Q992" s="189">
        <v>8.0000000000000007E-5</v>
      </c>
      <c r="R992" s="189">
        <f>Q992*H992</f>
        <v>8.0000000000000007E-5</v>
      </c>
      <c r="S992" s="189">
        <v>0</v>
      </c>
      <c r="T992" s="190">
        <f>S992*H992</f>
        <v>0</v>
      </c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R992" s="191" t="s">
        <v>312</v>
      </c>
      <c r="AT992" s="191" t="s">
        <v>182</v>
      </c>
      <c r="AU992" s="191" t="s">
        <v>80</v>
      </c>
      <c r="AY992" s="19" t="s">
        <v>180</v>
      </c>
      <c r="BE992" s="192">
        <f>IF(N992="základní",J992,0)</f>
        <v>0</v>
      </c>
      <c r="BF992" s="192">
        <f>IF(N992="snížená",J992,0)</f>
        <v>0</v>
      </c>
      <c r="BG992" s="192">
        <f>IF(N992="zákl. přenesená",J992,0)</f>
        <v>0</v>
      </c>
      <c r="BH992" s="192">
        <f>IF(N992="sníž. přenesená",J992,0)</f>
        <v>0</v>
      </c>
      <c r="BI992" s="192">
        <f>IF(N992="nulová",J992,0)</f>
        <v>0</v>
      </c>
      <c r="BJ992" s="19" t="s">
        <v>78</v>
      </c>
      <c r="BK992" s="192">
        <f>ROUND(I992*H992,2)</f>
        <v>0</v>
      </c>
      <c r="BL992" s="19" t="s">
        <v>312</v>
      </c>
      <c r="BM992" s="191" t="s">
        <v>1123</v>
      </c>
    </row>
    <row r="993" spans="1:65" s="2" customFormat="1" ht="19.5">
      <c r="A993" s="36"/>
      <c r="B993" s="37"/>
      <c r="C993" s="38"/>
      <c r="D993" s="193" t="s">
        <v>189</v>
      </c>
      <c r="E993" s="38"/>
      <c r="F993" s="194" t="s">
        <v>1122</v>
      </c>
      <c r="G993" s="38"/>
      <c r="H993" s="38"/>
      <c r="I993" s="195"/>
      <c r="J993" s="38"/>
      <c r="K993" s="38"/>
      <c r="L993" s="41"/>
      <c r="M993" s="196"/>
      <c r="N993" s="197"/>
      <c r="O993" s="66"/>
      <c r="P993" s="66"/>
      <c r="Q993" s="66"/>
      <c r="R993" s="66"/>
      <c r="S993" s="66"/>
      <c r="T993" s="67"/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T993" s="19" t="s">
        <v>189</v>
      </c>
      <c r="AU993" s="19" t="s">
        <v>80</v>
      </c>
    </row>
    <row r="994" spans="1:65" s="14" customFormat="1" ht="11.25">
      <c r="B994" s="210"/>
      <c r="C994" s="211"/>
      <c r="D994" s="193" t="s">
        <v>193</v>
      </c>
      <c r="E994" s="212" t="s">
        <v>19</v>
      </c>
      <c r="F994" s="213" t="s">
        <v>1006</v>
      </c>
      <c r="G994" s="211"/>
      <c r="H994" s="214">
        <v>1</v>
      </c>
      <c r="I994" s="215"/>
      <c r="J994" s="211"/>
      <c r="K994" s="211"/>
      <c r="L994" s="216"/>
      <c r="M994" s="217"/>
      <c r="N994" s="218"/>
      <c r="O994" s="218"/>
      <c r="P994" s="218"/>
      <c r="Q994" s="218"/>
      <c r="R994" s="218"/>
      <c r="S994" s="218"/>
      <c r="T994" s="219"/>
      <c r="AT994" s="220" t="s">
        <v>193</v>
      </c>
      <c r="AU994" s="220" t="s">
        <v>80</v>
      </c>
      <c r="AV994" s="14" t="s">
        <v>80</v>
      </c>
      <c r="AW994" s="14" t="s">
        <v>33</v>
      </c>
      <c r="AX994" s="14" t="s">
        <v>78</v>
      </c>
      <c r="AY994" s="220" t="s">
        <v>180</v>
      </c>
    </row>
    <row r="995" spans="1:65" s="13" customFormat="1" ht="22.5">
      <c r="B995" s="200"/>
      <c r="C995" s="201"/>
      <c r="D995" s="193" t="s">
        <v>193</v>
      </c>
      <c r="E995" s="202" t="s">
        <v>19</v>
      </c>
      <c r="F995" s="203" t="s">
        <v>1124</v>
      </c>
      <c r="G995" s="201"/>
      <c r="H995" s="202" t="s">
        <v>19</v>
      </c>
      <c r="I995" s="204"/>
      <c r="J995" s="201"/>
      <c r="K995" s="201"/>
      <c r="L995" s="205"/>
      <c r="M995" s="206"/>
      <c r="N995" s="207"/>
      <c r="O995" s="207"/>
      <c r="P995" s="207"/>
      <c r="Q995" s="207"/>
      <c r="R995" s="207"/>
      <c r="S995" s="207"/>
      <c r="T995" s="208"/>
      <c r="AT995" s="209" t="s">
        <v>193</v>
      </c>
      <c r="AU995" s="209" t="s">
        <v>80</v>
      </c>
      <c r="AV995" s="13" t="s">
        <v>78</v>
      </c>
      <c r="AW995" s="13" t="s">
        <v>33</v>
      </c>
      <c r="AX995" s="13" t="s">
        <v>71</v>
      </c>
      <c r="AY995" s="209" t="s">
        <v>180</v>
      </c>
    </row>
    <row r="996" spans="1:65" s="13" customFormat="1" ht="22.5">
      <c r="B996" s="200"/>
      <c r="C996" s="201"/>
      <c r="D996" s="193" t="s">
        <v>193</v>
      </c>
      <c r="E996" s="202" t="s">
        <v>19</v>
      </c>
      <c r="F996" s="203" t="s">
        <v>1125</v>
      </c>
      <c r="G996" s="201"/>
      <c r="H996" s="202" t="s">
        <v>19</v>
      </c>
      <c r="I996" s="204"/>
      <c r="J996" s="201"/>
      <c r="K996" s="201"/>
      <c r="L996" s="205"/>
      <c r="M996" s="206"/>
      <c r="N996" s="207"/>
      <c r="O996" s="207"/>
      <c r="P996" s="207"/>
      <c r="Q996" s="207"/>
      <c r="R996" s="207"/>
      <c r="S996" s="207"/>
      <c r="T996" s="208"/>
      <c r="AT996" s="209" t="s">
        <v>193</v>
      </c>
      <c r="AU996" s="209" t="s">
        <v>80</v>
      </c>
      <c r="AV996" s="13" t="s">
        <v>78</v>
      </c>
      <c r="AW996" s="13" t="s">
        <v>33</v>
      </c>
      <c r="AX996" s="13" t="s">
        <v>71</v>
      </c>
      <c r="AY996" s="209" t="s">
        <v>180</v>
      </c>
    </row>
    <row r="997" spans="1:65" s="13" customFormat="1" ht="22.5">
      <c r="B997" s="200"/>
      <c r="C997" s="201"/>
      <c r="D997" s="193" t="s">
        <v>193</v>
      </c>
      <c r="E997" s="202" t="s">
        <v>19</v>
      </c>
      <c r="F997" s="203" t="s">
        <v>1126</v>
      </c>
      <c r="G997" s="201"/>
      <c r="H997" s="202" t="s">
        <v>19</v>
      </c>
      <c r="I997" s="204"/>
      <c r="J997" s="201"/>
      <c r="K997" s="201"/>
      <c r="L997" s="205"/>
      <c r="M997" s="206"/>
      <c r="N997" s="207"/>
      <c r="O997" s="207"/>
      <c r="P997" s="207"/>
      <c r="Q997" s="207"/>
      <c r="R997" s="207"/>
      <c r="S997" s="207"/>
      <c r="T997" s="208"/>
      <c r="AT997" s="209" t="s">
        <v>193</v>
      </c>
      <c r="AU997" s="209" t="s">
        <v>80</v>
      </c>
      <c r="AV997" s="13" t="s">
        <v>78</v>
      </c>
      <c r="AW997" s="13" t="s">
        <v>33</v>
      </c>
      <c r="AX997" s="13" t="s">
        <v>71</v>
      </c>
      <c r="AY997" s="209" t="s">
        <v>180</v>
      </c>
    </row>
    <row r="998" spans="1:65" s="13" customFormat="1" ht="22.5">
      <c r="B998" s="200"/>
      <c r="C998" s="201"/>
      <c r="D998" s="193" t="s">
        <v>193</v>
      </c>
      <c r="E998" s="202" t="s">
        <v>19</v>
      </c>
      <c r="F998" s="203" t="s">
        <v>1127</v>
      </c>
      <c r="G998" s="201"/>
      <c r="H998" s="202" t="s">
        <v>19</v>
      </c>
      <c r="I998" s="204"/>
      <c r="J998" s="201"/>
      <c r="K998" s="201"/>
      <c r="L998" s="205"/>
      <c r="M998" s="206"/>
      <c r="N998" s="207"/>
      <c r="O998" s="207"/>
      <c r="P998" s="207"/>
      <c r="Q998" s="207"/>
      <c r="R998" s="207"/>
      <c r="S998" s="207"/>
      <c r="T998" s="208"/>
      <c r="AT998" s="209" t="s">
        <v>193</v>
      </c>
      <c r="AU998" s="209" t="s">
        <v>80</v>
      </c>
      <c r="AV998" s="13" t="s">
        <v>78</v>
      </c>
      <c r="AW998" s="13" t="s">
        <v>33</v>
      </c>
      <c r="AX998" s="13" t="s">
        <v>71</v>
      </c>
      <c r="AY998" s="209" t="s">
        <v>180</v>
      </c>
    </row>
    <row r="999" spans="1:65" s="13" customFormat="1" ht="11.25">
      <c r="B999" s="200"/>
      <c r="C999" s="201"/>
      <c r="D999" s="193" t="s">
        <v>193</v>
      </c>
      <c r="E999" s="202" t="s">
        <v>19</v>
      </c>
      <c r="F999" s="203" t="s">
        <v>1128</v>
      </c>
      <c r="G999" s="201"/>
      <c r="H999" s="202" t="s">
        <v>19</v>
      </c>
      <c r="I999" s="204"/>
      <c r="J999" s="201"/>
      <c r="K999" s="201"/>
      <c r="L999" s="205"/>
      <c r="M999" s="206"/>
      <c r="N999" s="207"/>
      <c r="O999" s="207"/>
      <c r="P999" s="207"/>
      <c r="Q999" s="207"/>
      <c r="R999" s="207"/>
      <c r="S999" s="207"/>
      <c r="T999" s="208"/>
      <c r="AT999" s="209" t="s">
        <v>193</v>
      </c>
      <c r="AU999" s="209" t="s">
        <v>80</v>
      </c>
      <c r="AV999" s="13" t="s">
        <v>78</v>
      </c>
      <c r="AW999" s="13" t="s">
        <v>33</v>
      </c>
      <c r="AX999" s="13" t="s">
        <v>71</v>
      </c>
      <c r="AY999" s="209" t="s">
        <v>180</v>
      </c>
    </row>
    <row r="1000" spans="1:65" s="13" customFormat="1" ht="11.25">
      <c r="B1000" s="200"/>
      <c r="C1000" s="201"/>
      <c r="D1000" s="193" t="s">
        <v>193</v>
      </c>
      <c r="E1000" s="202" t="s">
        <v>19</v>
      </c>
      <c r="F1000" s="203" t="s">
        <v>1129</v>
      </c>
      <c r="G1000" s="201"/>
      <c r="H1000" s="202" t="s">
        <v>19</v>
      </c>
      <c r="I1000" s="204"/>
      <c r="J1000" s="201"/>
      <c r="K1000" s="201"/>
      <c r="L1000" s="205"/>
      <c r="M1000" s="206"/>
      <c r="N1000" s="207"/>
      <c r="O1000" s="207"/>
      <c r="P1000" s="207"/>
      <c r="Q1000" s="207"/>
      <c r="R1000" s="207"/>
      <c r="S1000" s="207"/>
      <c r="T1000" s="208"/>
      <c r="AT1000" s="209" t="s">
        <v>193</v>
      </c>
      <c r="AU1000" s="209" t="s">
        <v>80</v>
      </c>
      <c r="AV1000" s="13" t="s">
        <v>78</v>
      </c>
      <c r="AW1000" s="13" t="s">
        <v>33</v>
      </c>
      <c r="AX1000" s="13" t="s">
        <v>71</v>
      </c>
      <c r="AY1000" s="209" t="s">
        <v>180</v>
      </c>
    </row>
    <row r="1001" spans="1:65" s="13" customFormat="1" ht="11.25">
      <c r="B1001" s="200"/>
      <c r="C1001" s="201"/>
      <c r="D1001" s="193" t="s">
        <v>193</v>
      </c>
      <c r="E1001" s="202" t="s">
        <v>19</v>
      </c>
      <c r="F1001" s="203" t="s">
        <v>1130</v>
      </c>
      <c r="G1001" s="201"/>
      <c r="H1001" s="202" t="s">
        <v>19</v>
      </c>
      <c r="I1001" s="204"/>
      <c r="J1001" s="201"/>
      <c r="K1001" s="201"/>
      <c r="L1001" s="205"/>
      <c r="M1001" s="206"/>
      <c r="N1001" s="207"/>
      <c r="O1001" s="207"/>
      <c r="P1001" s="207"/>
      <c r="Q1001" s="207"/>
      <c r="R1001" s="207"/>
      <c r="S1001" s="207"/>
      <c r="T1001" s="208"/>
      <c r="AT1001" s="209" t="s">
        <v>193</v>
      </c>
      <c r="AU1001" s="209" t="s">
        <v>80</v>
      </c>
      <c r="AV1001" s="13" t="s">
        <v>78</v>
      </c>
      <c r="AW1001" s="13" t="s">
        <v>33</v>
      </c>
      <c r="AX1001" s="13" t="s">
        <v>71</v>
      </c>
      <c r="AY1001" s="209" t="s">
        <v>180</v>
      </c>
    </row>
    <row r="1002" spans="1:65" s="2" customFormat="1" ht="24.2" customHeight="1">
      <c r="A1002" s="36"/>
      <c r="B1002" s="37"/>
      <c r="C1002" s="180" t="s">
        <v>1131</v>
      </c>
      <c r="D1002" s="180" t="s">
        <v>182</v>
      </c>
      <c r="E1002" s="181" t="s">
        <v>1132</v>
      </c>
      <c r="F1002" s="182" t="s">
        <v>1133</v>
      </c>
      <c r="G1002" s="183" t="s">
        <v>206</v>
      </c>
      <c r="H1002" s="184">
        <v>1</v>
      </c>
      <c r="I1002" s="185"/>
      <c r="J1002" s="186">
        <f>ROUND(I1002*H1002,2)</f>
        <v>0</v>
      </c>
      <c r="K1002" s="182" t="s">
        <v>304</v>
      </c>
      <c r="L1002" s="41"/>
      <c r="M1002" s="187" t="s">
        <v>19</v>
      </c>
      <c r="N1002" s="188" t="s">
        <v>42</v>
      </c>
      <c r="O1002" s="66"/>
      <c r="P1002" s="189">
        <f>O1002*H1002</f>
        <v>0</v>
      </c>
      <c r="Q1002" s="189">
        <v>0</v>
      </c>
      <c r="R1002" s="189">
        <f>Q1002*H1002</f>
        <v>0</v>
      </c>
      <c r="S1002" s="189">
        <v>0</v>
      </c>
      <c r="T1002" s="190">
        <f>S1002*H1002</f>
        <v>0</v>
      </c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R1002" s="191" t="s">
        <v>187</v>
      </c>
      <c r="AT1002" s="191" t="s">
        <v>182</v>
      </c>
      <c r="AU1002" s="191" t="s">
        <v>80</v>
      </c>
      <c r="AY1002" s="19" t="s">
        <v>180</v>
      </c>
      <c r="BE1002" s="192">
        <f>IF(N1002="základní",J1002,0)</f>
        <v>0</v>
      </c>
      <c r="BF1002" s="192">
        <f>IF(N1002="snížená",J1002,0)</f>
        <v>0</v>
      </c>
      <c r="BG1002" s="192">
        <f>IF(N1002="zákl. přenesená",J1002,0)</f>
        <v>0</v>
      </c>
      <c r="BH1002" s="192">
        <f>IF(N1002="sníž. přenesená",J1002,0)</f>
        <v>0</v>
      </c>
      <c r="BI1002" s="192">
        <f>IF(N1002="nulová",J1002,0)</f>
        <v>0</v>
      </c>
      <c r="BJ1002" s="19" t="s">
        <v>78</v>
      </c>
      <c r="BK1002" s="192">
        <f>ROUND(I1002*H1002,2)</f>
        <v>0</v>
      </c>
      <c r="BL1002" s="19" t="s">
        <v>187</v>
      </c>
      <c r="BM1002" s="191" t="s">
        <v>1134</v>
      </c>
    </row>
    <row r="1003" spans="1:65" s="2" customFormat="1" ht="19.5">
      <c r="A1003" s="36"/>
      <c r="B1003" s="37"/>
      <c r="C1003" s="38"/>
      <c r="D1003" s="193" t="s">
        <v>189</v>
      </c>
      <c r="E1003" s="38"/>
      <c r="F1003" s="194" t="s">
        <v>1133</v>
      </c>
      <c r="G1003" s="38"/>
      <c r="H1003" s="38"/>
      <c r="I1003" s="195"/>
      <c r="J1003" s="38"/>
      <c r="K1003" s="38"/>
      <c r="L1003" s="41"/>
      <c r="M1003" s="196"/>
      <c r="N1003" s="197"/>
      <c r="O1003" s="66"/>
      <c r="P1003" s="66"/>
      <c r="Q1003" s="66"/>
      <c r="R1003" s="66"/>
      <c r="S1003" s="66"/>
      <c r="T1003" s="67"/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T1003" s="19" t="s">
        <v>189</v>
      </c>
      <c r="AU1003" s="19" t="s">
        <v>80</v>
      </c>
    </row>
    <row r="1004" spans="1:65" s="13" customFormat="1" ht="11.25">
      <c r="B1004" s="200"/>
      <c r="C1004" s="201"/>
      <c r="D1004" s="193" t="s">
        <v>193</v>
      </c>
      <c r="E1004" s="202" t="s">
        <v>19</v>
      </c>
      <c r="F1004" s="203" t="s">
        <v>224</v>
      </c>
      <c r="G1004" s="201"/>
      <c r="H1004" s="202" t="s">
        <v>19</v>
      </c>
      <c r="I1004" s="204"/>
      <c r="J1004" s="201"/>
      <c r="K1004" s="201"/>
      <c r="L1004" s="205"/>
      <c r="M1004" s="206"/>
      <c r="N1004" s="207"/>
      <c r="O1004" s="207"/>
      <c r="P1004" s="207"/>
      <c r="Q1004" s="207"/>
      <c r="R1004" s="207"/>
      <c r="S1004" s="207"/>
      <c r="T1004" s="208"/>
      <c r="AT1004" s="209" t="s">
        <v>193</v>
      </c>
      <c r="AU1004" s="209" t="s">
        <v>80</v>
      </c>
      <c r="AV1004" s="13" t="s">
        <v>78</v>
      </c>
      <c r="AW1004" s="13" t="s">
        <v>33</v>
      </c>
      <c r="AX1004" s="13" t="s">
        <v>71</v>
      </c>
      <c r="AY1004" s="209" t="s">
        <v>180</v>
      </c>
    </row>
    <row r="1005" spans="1:65" s="14" customFormat="1" ht="11.25">
      <c r="B1005" s="210"/>
      <c r="C1005" s="211"/>
      <c r="D1005" s="193" t="s">
        <v>193</v>
      </c>
      <c r="E1005" s="212" t="s">
        <v>19</v>
      </c>
      <c r="F1005" s="213" t="s">
        <v>1135</v>
      </c>
      <c r="G1005" s="211"/>
      <c r="H1005" s="214">
        <v>1</v>
      </c>
      <c r="I1005" s="215"/>
      <c r="J1005" s="211"/>
      <c r="K1005" s="211"/>
      <c r="L1005" s="216"/>
      <c r="M1005" s="217"/>
      <c r="N1005" s="218"/>
      <c r="O1005" s="218"/>
      <c r="P1005" s="218"/>
      <c r="Q1005" s="218"/>
      <c r="R1005" s="218"/>
      <c r="S1005" s="218"/>
      <c r="T1005" s="219"/>
      <c r="AT1005" s="220" t="s">
        <v>193</v>
      </c>
      <c r="AU1005" s="220" t="s">
        <v>80</v>
      </c>
      <c r="AV1005" s="14" t="s">
        <v>80</v>
      </c>
      <c r="AW1005" s="14" t="s">
        <v>33</v>
      </c>
      <c r="AX1005" s="14" t="s">
        <v>78</v>
      </c>
      <c r="AY1005" s="220" t="s">
        <v>180</v>
      </c>
    </row>
    <row r="1006" spans="1:65" s="2" customFormat="1" ht="24.2" customHeight="1">
      <c r="A1006" s="36"/>
      <c r="B1006" s="37"/>
      <c r="C1006" s="180" t="s">
        <v>1136</v>
      </c>
      <c r="D1006" s="180" t="s">
        <v>182</v>
      </c>
      <c r="E1006" s="181" t="s">
        <v>1137</v>
      </c>
      <c r="F1006" s="182" t="s">
        <v>1138</v>
      </c>
      <c r="G1006" s="183" t="s">
        <v>206</v>
      </c>
      <c r="H1006" s="184">
        <v>1</v>
      </c>
      <c r="I1006" s="185"/>
      <c r="J1006" s="186">
        <f>ROUND(I1006*H1006,2)</f>
        <v>0</v>
      </c>
      <c r="K1006" s="182" t="s">
        <v>304</v>
      </c>
      <c r="L1006" s="41"/>
      <c r="M1006" s="187" t="s">
        <v>19</v>
      </c>
      <c r="N1006" s="188" t="s">
        <v>42</v>
      </c>
      <c r="O1006" s="66"/>
      <c r="P1006" s="189">
        <f>O1006*H1006</f>
        <v>0</v>
      </c>
      <c r="Q1006" s="189">
        <v>0</v>
      </c>
      <c r="R1006" s="189">
        <f>Q1006*H1006</f>
        <v>0</v>
      </c>
      <c r="S1006" s="189">
        <v>0.17399999999999999</v>
      </c>
      <c r="T1006" s="190">
        <f>S1006*H1006</f>
        <v>0.17399999999999999</v>
      </c>
      <c r="U1006" s="36"/>
      <c r="V1006" s="36"/>
      <c r="W1006" s="36"/>
      <c r="X1006" s="36"/>
      <c r="Y1006" s="36"/>
      <c r="Z1006" s="36"/>
      <c r="AA1006" s="36"/>
      <c r="AB1006" s="36"/>
      <c r="AC1006" s="36"/>
      <c r="AD1006" s="36"/>
      <c r="AE1006" s="36"/>
      <c r="AR1006" s="191" t="s">
        <v>312</v>
      </c>
      <c r="AT1006" s="191" t="s">
        <v>182</v>
      </c>
      <c r="AU1006" s="191" t="s">
        <v>80</v>
      </c>
      <c r="AY1006" s="19" t="s">
        <v>180</v>
      </c>
      <c r="BE1006" s="192">
        <f>IF(N1006="základní",J1006,0)</f>
        <v>0</v>
      </c>
      <c r="BF1006" s="192">
        <f>IF(N1006="snížená",J1006,0)</f>
        <v>0</v>
      </c>
      <c r="BG1006" s="192">
        <f>IF(N1006="zákl. přenesená",J1006,0)</f>
        <v>0</v>
      </c>
      <c r="BH1006" s="192">
        <f>IF(N1006="sníž. přenesená",J1006,0)</f>
        <v>0</v>
      </c>
      <c r="BI1006" s="192">
        <f>IF(N1006="nulová",J1006,0)</f>
        <v>0</v>
      </c>
      <c r="BJ1006" s="19" t="s">
        <v>78</v>
      </c>
      <c r="BK1006" s="192">
        <f>ROUND(I1006*H1006,2)</f>
        <v>0</v>
      </c>
      <c r="BL1006" s="19" t="s">
        <v>312</v>
      </c>
      <c r="BM1006" s="191" t="s">
        <v>1139</v>
      </c>
    </row>
    <row r="1007" spans="1:65" s="2" customFormat="1" ht="19.5">
      <c r="A1007" s="36"/>
      <c r="B1007" s="37"/>
      <c r="C1007" s="38"/>
      <c r="D1007" s="193" t="s">
        <v>189</v>
      </c>
      <c r="E1007" s="38"/>
      <c r="F1007" s="194" t="s">
        <v>1138</v>
      </c>
      <c r="G1007" s="38"/>
      <c r="H1007" s="38"/>
      <c r="I1007" s="195"/>
      <c r="J1007" s="38"/>
      <c r="K1007" s="38"/>
      <c r="L1007" s="41"/>
      <c r="M1007" s="196"/>
      <c r="N1007" s="197"/>
      <c r="O1007" s="66"/>
      <c r="P1007" s="66"/>
      <c r="Q1007" s="66"/>
      <c r="R1007" s="66"/>
      <c r="S1007" s="66"/>
      <c r="T1007" s="67"/>
      <c r="U1007" s="36"/>
      <c r="V1007" s="36"/>
      <c r="W1007" s="36"/>
      <c r="X1007" s="36"/>
      <c r="Y1007" s="36"/>
      <c r="Z1007" s="36"/>
      <c r="AA1007" s="36"/>
      <c r="AB1007" s="36"/>
      <c r="AC1007" s="36"/>
      <c r="AD1007" s="36"/>
      <c r="AE1007" s="36"/>
      <c r="AT1007" s="19" t="s">
        <v>189</v>
      </c>
      <c r="AU1007" s="19" t="s">
        <v>80</v>
      </c>
    </row>
    <row r="1008" spans="1:65" s="13" customFormat="1" ht="11.25">
      <c r="B1008" s="200"/>
      <c r="C1008" s="201"/>
      <c r="D1008" s="193" t="s">
        <v>193</v>
      </c>
      <c r="E1008" s="202" t="s">
        <v>19</v>
      </c>
      <c r="F1008" s="203" t="s">
        <v>194</v>
      </c>
      <c r="G1008" s="201"/>
      <c r="H1008" s="202" t="s">
        <v>19</v>
      </c>
      <c r="I1008" s="204"/>
      <c r="J1008" s="201"/>
      <c r="K1008" s="201"/>
      <c r="L1008" s="205"/>
      <c r="M1008" s="206"/>
      <c r="N1008" s="207"/>
      <c r="O1008" s="207"/>
      <c r="P1008" s="207"/>
      <c r="Q1008" s="207"/>
      <c r="R1008" s="207"/>
      <c r="S1008" s="207"/>
      <c r="T1008" s="208"/>
      <c r="AT1008" s="209" t="s">
        <v>193</v>
      </c>
      <c r="AU1008" s="209" t="s">
        <v>80</v>
      </c>
      <c r="AV1008" s="13" t="s">
        <v>78</v>
      </c>
      <c r="AW1008" s="13" t="s">
        <v>33</v>
      </c>
      <c r="AX1008" s="13" t="s">
        <v>71</v>
      </c>
      <c r="AY1008" s="209" t="s">
        <v>180</v>
      </c>
    </row>
    <row r="1009" spans="1:65" s="14" customFormat="1" ht="11.25">
      <c r="B1009" s="210"/>
      <c r="C1009" s="211"/>
      <c r="D1009" s="193" t="s">
        <v>193</v>
      </c>
      <c r="E1009" s="212" t="s">
        <v>19</v>
      </c>
      <c r="F1009" s="213" t="s">
        <v>1140</v>
      </c>
      <c r="G1009" s="211"/>
      <c r="H1009" s="214">
        <v>1</v>
      </c>
      <c r="I1009" s="215"/>
      <c r="J1009" s="211"/>
      <c r="K1009" s="211"/>
      <c r="L1009" s="216"/>
      <c r="M1009" s="217"/>
      <c r="N1009" s="218"/>
      <c r="O1009" s="218"/>
      <c r="P1009" s="218"/>
      <c r="Q1009" s="218"/>
      <c r="R1009" s="218"/>
      <c r="S1009" s="218"/>
      <c r="T1009" s="219"/>
      <c r="AT1009" s="220" t="s">
        <v>193</v>
      </c>
      <c r="AU1009" s="220" t="s">
        <v>80</v>
      </c>
      <c r="AV1009" s="14" t="s">
        <v>80</v>
      </c>
      <c r="AW1009" s="14" t="s">
        <v>33</v>
      </c>
      <c r="AX1009" s="14" t="s">
        <v>78</v>
      </c>
      <c r="AY1009" s="220" t="s">
        <v>180</v>
      </c>
    </row>
    <row r="1010" spans="1:65" s="2" customFormat="1" ht="24.2" customHeight="1">
      <c r="A1010" s="36"/>
      <c r="B1010" s="37"/>
      <c r="C1010" s="180" t="s">
        <v>1141</v>
      </c>
      <c r="D1010" s="180" t="s">
        <v>182</v>
      </c>
      <c r="E1010" s="181" t="s">
        <v>1142</v>
      </c>
      <c r="F1010" s="182" t="s">
        <v>1143</v>
      </c>
      <c r="G1010" s="183" t="s">
        <v>765</v>
      </c>
      <c r="H1010" s="253"/>
      <c r="I1010" s="185"/>
      <c r="J1010" s="186">
        <f>ROUND(I1010*H1010,2)</f>
        <v>0</v>
      </c>
      <c r="K1010" s="182" t="s">
        <v>186</v>
      </c>
      <c r="L1010" s="41"/>
      <c r="M1010" s="187" t="s">
        <v>19</v>
      </c>
      <c r="N1010" s="188" t="s">
        <v>42</v>
      </c>
      <c r="O1010" s="66"/>
      <c r="P1010" s="189">
        <f>O1010*H1010</f>
        <v>0</v>
      </c>
      <c r="Q1010" s="189">
        <v>0</v>
      </c>
      <c r="R1010" s="189">
        <f>Q1010*H1010</f>
        <v>0</v>
      </c>
      <c r="S1010" s="189">
        <v>0</v>
      </c>
      <c r="T1010" s="190">
        <f>S1010*H1010</f>
        <v>0</v>
      </c>
      <c r="U1010" s="36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R1010" s="191" t="s">
        <v>312</v>
      </c>
      <c r="AT1010" s="191" t="s">
        <v>182</v>
      </c>
      <c r="AU1010" s="191" t="s">
        <v>80</v>
      </c>
      <c r="AY1010" s="19" t="s">
        <v>180</v>
      </c>
      <c r="BE1010" s="192">
        <f>IF(N1010="základní",J1010,0)</f>
        <v>0</v>
      </c>
      <c r="BF1010" s="192">
        <f>IF(N1010="snížená",J1010,0)</f>
        <v>0</v>
      </c>
      <c r="BG1010" s="192">
        <f>IF(N1010="zákl. přenesená",J1010,0)</f>
        <v>0</v>
      </c>
      <c r="BH1010" s="192">
        <f>IF(N1010="sníž. přenesená",J1010,0)</f>
        <v>0</v>
      </c>
      <c r="BI1010" s="192">
        <f>IF(N1010="nulová",J1010,0)</f>
        <v>0</v>
      </c>
      <c r="BJ1010" s="19" t="s">
        <v>78</v>
      </c>
      <c r="BK1010" s="192">
        <f>ROUND(I1010*H1010,2)</f>
        <v>0</v>
      </c>
      <c r="BL1010" s="19" t="s">
        <v>312</v>
      </c>
      <c r="BM1010" s="191" t="s">
        <v>1144</v>
      </c>
    </row>
    <row r="1011" spans="1:65" s="2" customFormat="1" ht="29.25">
      <c r="A1011" s="36"/>
      <c r="B1011" s="37"/>
      <c r="C1011" s="38"/>
      <c r="D1011" s="193" t="s">
        <v>189</v>
      </c>
      <c r="E1011" s="38"/>
      <c r="F1011" s="194" t="s">
        <v>1145</v>
      </c>
      <c r="G1011" s="38"/>
      <c r="H1011" s="38"/>
      <c r="I1011" s="195"/>
      <c r="J1011" s="38"/>
      <c r="K1011" s="38"/>
      <c r="L1011" s="41"/>
      <c r="M1011" s="196"/>
      <c r="N1011" s="197"/>
      <c r="O1011" s="66"/>
      <c r="P1011" s="66"/>
      <c r="Q1011" s="66"/>
      <c r="R1011" s="66"/>
      <c r="S1011" s="66"/>
      <c r="T1011" s="67"/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T1011" s="19" t="s">
        <v>189</v>
      </c>
      <c r="AU1011" s="19" t="s">
        <v>80</v>
      </c>
    </row>
    <row r="1012" spans="1:65" s="2" customFormat="1" ht="11.25">
      <c r="A1012" s="36"/>
      <c r="B1012" s="37"/>
      <c r="C1012" s="38"/>
      <c r="D1012" s="198" t="s">
        <v>191</v>
      </c>
      <c r="E1012" s="38"/>
      <c r="F1012" s="199" t="s">
        <v>1146</v>
      </c>
      <c r="G1012" s="38"/>
      <c r="H1012" s="38"/>
      <c r="I1012" s="195"/>
      <c r="J1012" s="38"/>
      <c r="K1012" s="38"/>
      <c r="L1012" s="41"/>
      <c r="M1012" s="196"/>
      <c r="N1012" s="197"/>
      <c r="O1012" s="66"/>
      <c r="P1012" s="66"/>
      <c r="Q1012" s="66"/>
      <c r="R1012" s="66"/>
      <c r="S1012" s="66"/>
      <c r="T1012" s="67"/>
      <c r="U1012" s="36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T1012" s="19" t="s">
        <v>191</v>
      </c>
      <c r="AU1012" s="19" t="s">
        <v>80</v>
      </c>
    </row>
    <row r="1013" spans="1:65" s="12" customFormat="1" ht="22.9" customHeight="1">
      <c r="B1013" s="164"/>
      <c r="C1013" s="165"/>
      <c r="D1013" s="166" t="s">
        <v>70</v>
      </c>
      <c r="E1013" s="178" t="s">
        <v>1147</v>
      </c>
      <c r="F1013" s="178" t="s">
        <v>1148</v>
      </c>
      <c r="G1013" s="165"/>
      <c r="H1013" s="165"/>
      <c r="I1013" s="168"/>
      <c r="J1013" s="179">
        <f>BK1013</f>
        <v>0</v>
      </c>
      <c r="K1013" s="165"/>
      <c r="L1013" s="170"/>
      <c r="M1013" s="171"/>
      <c r="N1013" s="172"/>
      <c r="O1013" s="172"/>
      <c r="P1013" s="173">
        <f>SUM(P1014:P1028)</f>
        <v>0</v>
      </c>
      <c r="Q1013" s="172"/>
      <c r="R1013" s="173">
        <f>SUM(R1014:R1028)</f>
        <v>1E-4</v>
      </c>
      <c r="S1013" s="172"/>
      <c r="T1013" s="174">
        <f>SUM(T1014:T1028)</f>
        <v>0.1</v>
      </c>
      <c r="AR1013" s="175" t="s">
        <v>80</v>
      </c>
      <c r="AT1013" s="176" t="s">
        <v>70</v>
      </c>
      <c r="AU1013" s="176" t="s">
        <v>78</v>
      </c>
      <c r="AY1013" s="175" t="s">
        <v>180</v>
      </c>
      <c r="BK1013" s="177">
        <f>SUM(BK1014:BK1028)</f>
        <v>0</v>
      </c>
    </row>
    <row r="1014" spans="1:65" s="2" customFormat="1" ht="24.2" customHeight="1">
      <c r="A1014" s="36"/>
      <c r="B1014" s="37"/>
      <c r="C1014" s="180" t="s">
        <v>1149</v>
      </c>
      <c r="D1014" s="180" t="s">
        <v>182</v>
      </c>
      <c r="E1014" s="181" t="s">
        <v>1150</v>
      </c>
      <c r="F1014" s="182" t="s">
        <v>1151</v>
      </c>
      <c r="G1014" s="183" t="s">
        <v>206</v>
      </c>
      <c r="H1014" s="184">
        <v>2</v>
      </c>
      <c r="I1014" s="185"/>
      <c r="J1014" s="186">
        <f>ROUND(I1014*H1014,2)</f>
        <v>0</v>
      </c>
      <c r="K1014" s="182" t="s">
        <v>304</v>
      </c>
      <c r="L1014" s="41"/>
      <c r="M1014" s="187" t="s">
        <v>19</v>
      </c>
      <c r="N1014" s="188" t="s">
        <v>42</v>
      </c>
      <c r="O1014" s="66"/>
      <c r="P1014" s="189">
        <f>O1014*H1014</f>
        <v>0</v>
      </c>
      <c r="Q1014" s="189">
        <v>5.0000000000000002E-5</v>
      </c>
      <c r="R1014" s="189">
        <f>Q1014*H1014</f>
        <v>1E-4</v>
      </c>
      <c r="S1014" s="189">
        <v>0</v>
      </c>
      <c r="T1014" s="190">
        <f>S1014*H1014</f>
        <v>0</v>
      </c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R1014" s="191" t="s">
        <v>312</v>
      </c>
      <c r="AT1014" s="191" t="s">
        <v>182</v>
      </c>
      <c r="AU1014" s="191" t="s">
        <v>80</v>
      </c>
      <c r="AY1014" s="19" t="s">
        <v>180</v>
      </c>
      <c r="BE1014" s="192">
        <f>IF(N1014="základní",J1014,0)</f>
        <v>0</v>
      </c>
      <c r="BF1014" s="192">
        <f>IF(N1014="snížená",J1014,0)</f>
        <v>0</v>
      </c>
      <c r="BG1014" s="192">
        <f>IF(N1014="zákl. přenesená",J1014,0)</f>
        <v>0</v>
      </c>
      <c r="BH1014" s="192">
        <f>IF(N1014="sníž. přenesená",J1014,0)</f>
        <v>0</v>
      </c>
      <c r="BI1014" s="192">
        <f>IF(N1014="nulová",J1014,0)</f>
        <v>0</v>
      </c>
      <c r="BJ1014" s="19" t="s">
        <v>78</v>
      </c>
      <c r="BK1014" s="192">
        <f>ROUND(I1014*H1014,2)</f>
        <v>0</v>
      </c>
      <c r="BL1014" s="19" t="s">
        <v>312</v>
      </c>
      <c r="BM1014" s="191" t="s">
        <v>1152</v>
      </c>
    </row>
    <row r="1015" spans="1:65" s="2" customFormat="1" ht="19.5">
      <c r="A1015" s="36"/>
      <c r="B1015" s="37"/>
      <c r="C1015" s="38"/>
      <c r="D1015" s="193" t="s">
        <v>189</v>
      </c>
      <c r="E1015" s="38"/>
      <c r="F1015" s="194" t="s">
        <v>1151</v>
      </c>
      <c r="G1015" s="38"/>
      <c r="H1015" s="38"/>
      <c r="I1015" s="195"/>
      <c r="J1015" s="38"/>
      <c r="K1015" s="38"/>
      <c r="L1015" s="41"/>
      <c r="M1015" s="196"/>
      <c r="N1015" s="197"/>
      <c r="O1015" s="66"/>
      <c r="P1015" s="66"/>
      <c r="Q1015" s="66"/>
      <c r="R1015" s="66"/>
      <c r="S1015" s="66"/>
      <c r="T1015" s="67"/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T1015" s="19" t="s">
        <v>189</v>
      </c>
      <c r="AU1015" s="19" t="s">
        <v>80</v>
      </c>
    </row>
    <row r="1016" spans="1:65" s="13" customFormat="1" ht="11.25">
      <c r="B1016" s="200"/>
      <c r="C1016" s="201"/>
      <c r="D1016" s="193" t="s">
        <v>193</v>
      </c>
      <c r="E1016" s="202" t="s">
        <v>19</v>
      </c>
      <c r="F1016" s="203" t="s">
        <v>1153</v>
      </c>
      <c r="G1016" s="201"/>
      <c r="H1016" s="202" t="s">
        <v>19</v>
      </c>
      <c r="I1016" s="204"/>
      <c r="J1016" s="201"/>
      <c r="K1016" s="201"/>
      <c r="L1016" s="205"/>
      <c r="M1016" s="206"/>
      <c r="N1016" s="207"/>
      <c r="O1016" s="207"/>
      <c r="P1016" s="207"/>
      <c r="Q1016" s="207"/>
      <c r="R1016" s="207"/>
      <c r="S1016" s="207"/>
      <c r="T1016" s="208"/>
      <c r="AT1016" s="209" t="s">
        <v>193</v>
      </c>
      <c r="AU1016" s="209" t="s">
        <v>80</v>
      </c>
      <c r="AV1016" s="13" t="s">
        <v>78</v>
      </c>
      <c r="AW1016" s="13" t="s">
        <v>33</v>
      </c>
      <c r="AX1016" s="13" t="s">
        <v>71</v>
      </c>
      <c r="AY1016" s="209" t="s">
        <v>180</v>
      </c>
    </row>
    <row r="1017" spans="1:65" s="13" customFormat="1" ht="11.25">
      <c r="B1017" s="200"/>
      <c r="C1017" s="201"/>
      <c r="D1017" s="193" t="s">
        <v>193</v>
      </c>
      <c r="E1017" s="202" t="s">
        <v>19</v>
      </c>
      <c r="F1017" s="203" t="s">
        <v>1154</v>
      </c>
      <c r="G1017" s="201"/>
      <c r="H1017" s="202" t="s">
        <v>19</v>
      </c>
      <c r="I1017" s="204"/>
      <c r="J1017" s="201"/>
      <c r="K1017" s="201"/>
      <c r="L1017" s="205"/>
      <c r="M1017" s="206"/>
      <c r="N1017" s="207"/>
      <c r="O1017" s="207"/>
      <c r="P1017" s="207"/>
      <c r="Q1017" s="207"/>
      <c r="R1017" s="207"/>
      <c r="S1017" s="207"/>
      <c r="T1017" s="208"/>
      <c r="AT1017" s="209" t="s">
        <v>193</v>
      </c>
      <c r="AU1017" s="209" t="s">
        <v>80</v>
      </c>
      <c r="AV1017" s="13" t="s">
        <v>78</v>
      </c>
      <c r="AW1017" s="13" t="s">
        <v>33</v>
      </c>
      <c r="AX1017" s="13" t="s">
        <v>71</v>
      </c>
      <c r="AY1017" s="209" t="s">
        <v>180</v>
      </c>
    </row>
    <row r="1018" spans="1:65" s="14" customFormat="1" ht="22.5">
      <c r="B1018" s="210"/>
      <c r="C1018" s="211"/>
      <c r="D1018" s="193" t="s">
        <v>193</v>
      </c>
      <c r="E1018" s="212" t="s">
        <v>19</v>
      </c>
      <c r="F1018" s="213" t="s">
        <v>1155</v>
      </c>
      <c r="G1018" s="211"/>
      <c r="H1018" s="214">
        <v>2</v>
      </c>
      <c r="I1018" s="215"/>
      <c r="J1018" s="211"/>
      <c r="K1018" s="211"/>
      <c r="L1018" s="216"/>
      <c r="M1018" s="217"/>
      <c r="N1018" s="218"/>
      <c r="O1018" s="218"/>
      <c r="P1018" s="218"/>
      <c r="Q1018" s="218"/>
      <c r="R1018" s="218"/>
      <c r="S1018" s="218"/>
      <c r="T1018" s="219"/>
      <c r="AT1018" s="220" t="s">
        <v>193</v>
      </c>
      <c r="AU1018" s="220" t="s">
        <v>80</v>
      </c>
      <c r="AV1018" s="14" t="s">
        <v>80</v>
      </c>
      <c r="AW1018" s="14" t="s">
        <v>33</v>
      </c>
      <c r="AX1018" s="14" t="s">
        <v>71</v>
      </c>
      <c r="AY1018" s="220" t="s">
        <v>180</v>
      </c>
    </row>
    <row r="1019" spans="1:65" s="15" customFormat="1" ht="11.25">
      <c r="B1019" s="221"/>
      <c r="C1019" s="222"/>
      <c r="D1019" s="193" t="s">
        <v>193</v>
      </c>
      <c r="E1019" s="223" t="s">
        <v>19</v>
      </c>
      <c r="F1019" s="224" t="s">
        <v>238</v>
      </c>
      <c r="G1019" s="222"/>
      <c r="H1019" s="225">
        <v>2</v>
      </c>
      <c r="I1019" s="226"/>
      <c r="J1019" s="222"/>
      <c r="K1019" s="222"/>
      <c r="L1019" s="227"/>
      <c r="M1019" s="228"/>
      <c r="N1019" s="229"/>
      <c r="O1019" s="229"/>
      <c r="P1019" s="229"/>
      <c r="Q1019" s="229"/>
      <c r="R1019" s="229"/>
      <c r="S1019" s="229"/>
      <c r="T1019" s="230"/>
      <c r="AT1019" s="231" t="s">
        <v>193</v>
      </c>
      <c r="AU1019" s="231" t="s">
        <v>80</v>
      </c>
      <c r="AV1019" s="15" t="s">
        <v>187</v>
      </c>
      <c r="AW1019" s="15" t="s">
        <v>33</v>
      </c>
      <c r="AX1019" s="15" t="s">
        <v>78</v>
      </c>
      <c r="AY1019" s="231" t="s">
        <v>180</v>
      </c>
    </row>
    <row r="1020" spans="1:65" s="2" customFormat="1" ht="24.2" customHeight="1">
      <c r="A1020" s="36"/>
      <c r="B1020" s="37"/>
      <c r="C1020" s="180" t="s">
        <v>1156</v>
      </c>
      <c r="D1020" s="180" t="s">
        <v>182</v>
      </c>
      <c r="E1020" s="181" t="s">
        <v>1157</v>
      </c>
      <c r="F1020" s="182" t="s">
        <v>1158</v>
      </c>
      <c r="G1020" s="183" t="s">
        <v>1159</v>
      </c>
      <c r="H1020" s="184">
        <v>100</v>
      </c>
      <c r="I1020" s="185"/>
      <c r="J1020" s="186">
        <f>ROUND(I1020*H1020,2)</f>
        <v>0</v>
      </c>
      <c r="K1020" s="182" t="s">
        <v>186</v>
      </c>
      <c r="L1020" s="41"/>
      <c r="M1020" s="187" t="s">
        <v>19</v>
      </c>
      <c r="N1020" s="188" t="s">
        <v>42</v>
      </c>
      <c r="O1020" s="66"/>
      <c r="P1020" s="189">
        <f>O1020*H1020</f>
        <v>0</v>
      </c>
      <c r="Q1020" s="189">
        <v>0</v>
      </c>
      <c r="R1020" s="189">
        <f>Q1020*H1020</f>
        <v>0</v>
      </c>
      <c r="S1020" s="189">
        <v>1E-3</v>
      </c>
      <c r="T1020" s="190">
        <f>S1020*H1020</f>
        <v>0.1</v>
      </c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R1020" s="191" t="s">
        <v>312</v>
      </c>
      <c r="AT1020" s="191" t="s">
        <v>182</v>
      </c>
      <c r="AU1020" s="191" t="s">
        <v>80</v>
      </c>
      <c r="AY1020" s="19" t="s">
        <v>180</v>
      </c>
      <c r="BE1020" s="192">
        <f>IF(N1020="základní",J1020,0)</f>
        <v>0</v>
      </c>
      <c r="BF1020" s="192">
        <f>IF(N1020="snížená",J1020,0)</f>
        <v>0</v>
      </c>
      <c r="BG1020" s="192">
        <f>IF(N1020="zákl. přenesená",J1020,0)</f>
        <v>0</v>
      </c>
      <c r="BH1020" s="192">
        <f>IF(N1020="sníž. přenesená",J1020,0)</f>
        <v>0</v>
      </c>
      <c r="BI1020" s="192">
        <f>IF(N1020="nulová",J1020,0)</f>
        <v>0</v>
      </c>
      <c r="BJ1020" s="19" t="s">
        <v>78</v>
      </c>
      <c r="BK1020" s="192">
        <f>ROUND(I1020*H1020,2)</f>
        <v>0</v>
      </c>
      <c r="BL1020" s="19" t="s">
        <v>312</v>
      </c>
      <c r="BM1020" s="191" t="s">
        <v>1160</v>
      </c>
    </row>
    <row r="1021" spans="1:65" s="2" customFormat="1" ht="19.5">
      <c r="A1021" s="36"/>
      <c r="B1021" s="37"/>
      <c r="C1021" s="38"/>
      <c r="D1021" s="193" t="s">
        <v>189</v>
      </c>
      <c r="E1021" s="38"/>
      <c r="F1021" s="194" t="s">
        <v>1161</v>
      </c>
      <c r="G1021" s="38"/>
      <c r="H1021" s="38"/>
      <c r="I1021" s="195"/>
      <c r="J1021" s="38"/>
      <c r="K1021" s="38"/>
      <c r="L1021" s="41"/>
      <c r="M1021" s="196"/>
      <c r="N1021" s="197"/>
      <c r="O1021" s="66"/>
      <c r="P1021" s="66"/>
      <c r="Q1021" s="66"/>
      <c r="R1021" s="66"/>
      <c r="S1021" s="66"/>
      <c r="T1021" s="67"/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T1021" s="19" t="s">
        <v>189</v>
      </c>
      <c r="AU1021" s="19" t="s">
        <v>80</v>
      </c>
    </row>
    <row r="1022" spans="1:65" s="2" customFormat="1" ht="11.25">
      <c r="A1022" s="36"/>
      <c r="B1022" s="37"/>
      <c r="C1022" s="38"/>
      <c r="D1022" s="198" t="s">
        <v>191</v>
      </c>
      <c r="E1022" s="38"/>
      <c r="F1022" s="199" t="s">
        <v>1162</v>
      </c>
      <c r="G1022" s="38"/>
      <c r="H1022" s="38"/>
      <c r="I1022" s="195"/>
      <c r="J1022" s="38"/>
      <c r="K1022" s="38"/>
      <c r="L1022" s="41"/>
      <c r="M1022" s="196"/>
      <c r="N1022" s="197"/>
      <c r="O1022" s="66"/>
      <c r="P1022" s="66"/>
      <c r="Q1022" s="66"/>
      <c r="R1022" s="66"/>
      <c r="S1022" s="66"/>
      <c r="T1022" s="67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9" t="s">
        <v>191</v>
      </c>
      <c r="AU1022" s="19" t="s">
        <v>80</v>
      </c>
    </row>
    <row r="1023" spans="1:65" s="13" customFormat="1" ht="11.25">
      <c r="B1023" s="200"/>
      <c r="C1023" s="201"/>
      <c r="D1023" s="193" t="s">
        <v>193</v>
      </c>
      <c r="E1023" s="202" t="s">
        <v>19</v>
      </c>
      <c r="F1023" s="203" t="s">
        <v>194</v>
      </c>
      <c r="G1023" s="201"/>
      <c r="H1023" s="202" t="s">
        <v>19</v>
      </c>
      <c r="I1023" s="204"/>
      <c r="J1023" s="201"/>
      <c r="K1023" s="201"/>
      <c r="L1023" s="205"/>
      <c r="M1023" s="206"/>
      <c r="N1023" s="207"/>
      <c r="O1023" s="207"/>
      <c r="P1023" s="207"/>
      <c r="Q1023" s="207"/>
      <c r="R1023" s="207"/>
      <c r="S1023" s="207"/>
      <c r="T1023" s="208"/>
      <c r="AT1023" s="209" t="s">
        <v>193</v>
      </c>
      <c r="AU1023" s="209" t="s">
        <v>80</v>
      </c>
      <c r="AV1023" s="13" t="s">
        <v>78</v>
      </c>
      <c r="AW1023" s="13" t="s">
        <v>33</v>
      </c>
      <c r="AX1023" s="13" t="s">
        <v>71</v>
      </c>
      <c r="AY1023" s="209" t="s">
        <v>180</v>
      </c>
    </row>
    <row r="1024" spans="1:65" s="13" customFormat="1" ht="22.5">
      <c r="B1024" s="200"/>
      <c r="C1024" s="201"/>
      <c r="D1024" s="193" t="s">
        <v>193</v>
      </c>
      <c r="E1024" s="202" t="s">
        <v>19</v>
      </c>
      <c r="F1024" s="203" t="s">
        <v>1163</v>
      </c>
      <c r="G1024" s="201"/>
      <c r="H1024" s="202" t="s">
        <v>19</v>
      </c>
      <c r="I1024" s="204"/>
      <c r="J1024" s="201"/>
      <c r="K1024" s="201"/>
      <c r="L1024" s="205"/>
      <c r="M1024" s="206"/>
      <c r="N1024" s="207"/>
      <c r="O1024" s="207"/>
      <c r="P1024" s="207"/>
      <c r="Q1024" s="207"/>
      <c r="R1024" s="207"/>
      <c r="S1024" s="207"/>
      <c r="T1024" s="208"/>
      <c r="AT1024" s="209" t="s">
        <v>193</v>
      </c>
      <c r="AU1024" s="209" t="s">
        <v>80</v>
      </c>
      <c r="AV1024" s="13" t="s">
        <v>78</v>
      </c>
      <c r="AW1024" s="13" t="s">
        <v>33</v>
      </c>
      <c r="AX1024" s="13" t="s">
        <v>71</v>
      </c>
      <c r="AY1024" s="209" t="s">
        <v>180</v>
      </c>
    </row>
    <row r="1025" spans="1:65" s="14" customFormat="1" ht="11.25">
      <c r="B1025" s="210"/>
      <c r="C1025" s="211"/>
      <c r="D1025" s="193" t="s">
        <v>193</v>
      </c>
      <c r="E1025" s="212" t="s">
        <v>19</v>
      </c>
      <c r="F1025" s="213" t="s">
        <v>1164</v>
      </c>
      <c r="G1025" s="211"/>
      <c r="H1025" s="214">
        <v>100</v>
      </c>
      <c r="I1025" s="215"/>
      <c r="J1025" s="211"/>
      <c r="K1025" s="211"/>
      <c r="L1025" s="216"/>
      <c r="M1025" s="217"/>
      <c r="N1025" s="218"/>
      <c r="O1025" s="218"/>
      <c r="P1025" s="218"/>
      <c r="Q1025" s="218"/>
      <c r="R1025" s="218"/>
      <c r="S1025" s="218"/>
      <c r="T1025" s="219"/>
      <c r="AT1025" s="220" t="s">
        <v>193</v>
      </c>
      <c r="AU1025" s="220" t="s">
        <v>80</v>
      </c>
      <c r="AV1025" s="14" t="s">
        <v>80</v>
      </c>
      <c r="AW1025" s="14" t="s">
        <v>33</v>
      </c>
      <c r="AX1025" s="14" t="s">
        <v>78</v>
      </c>
      <c r="AY1025" s="220" t="s">
        <v>180</v>
      </c>
    </row>
    <row r="1026" spans="1:65" s="2" customFormat="1" ht="24.2" customHeight="1">
      <c r="A1026" s="36"/>
      <c r="B1026" s="37"/>
      <c r="C1026" s="180" t="s">
        <v>1165</v>
      </c>
      <c r="D1026" s="180" t="s">
        <v>182</v>
      </c>
      <c r="E1026" s="181" t="s">
        <v>1166</v>
      </c>
      <c r="F1026" s="182" t="s">
        <v>1167</v>
      </c>
      <c r="G1026" s="183" t="s">
        <v>765</v>
      </c>
      <c r="H1026" s="253"/>
      <c r="I1026" s="185"/>
      <c r="J1026" s="186">
        <f>ROUND(I1026*H1026,2)</f>
        <v>0</v>
      </c>
      <c r="K1026" s="182" t="s">
        <v>186</v>
      </c>
      <c r="L1026" s="41"/>
      <c r="M1026" s="187" t="s">
        <v>19</v>
      </c>
      <c r="N1026" s="188" t="s">
        <v>42</v>
      </c>
      <c r="O1026" s="66"/>
      <c r="P1026" s="189">
        <f>O1026*H1026</f>
        <v>0</v>
      </c>
      <c r="Q1026" s="189">
        <v>0</v>
      </c>
      <c r="R1026" s="189">
        <f>Q1026*H1026</f>
        <v>0</v>
      </c>
      <c r="S1026" s="189">
        <v>0</v>
      </c>
      <c r="T1026" s="190">
        <f>S1026*H1026</f>
        <v>0</v>
      </c>
      <c r="U1026" s="36"/>
      <c r="V1026" s="36"/>
      <c r="W1026" s="36"/>
      <c r="X1026" s="36"/>
      <c r="Y1026" s="36"/>
      <c r="Z1026" s="36"/>
      <c r="AA1026" s="36"/>
      <c r="AB1026" s="36"/>
      <c r="AC1026" s="36"/>
      <c r="AD1026" s="36"/>
      <c r="AE1026" s="36"/>
      <c r="AR1026" s="191" t="s">
        <v>312</v>
      </c>
      <c r="AT1026" s="191" t="s">
        <v>182</v>
      </c>
      <c r="AU1026" s="191" t="s">
        <v>80</v>
      </c>
      <c r="AY1026" s="19" t="s">
        <v>180</v>
      </c>
      <c r="BE1026" s="192">
        <f>IF(N1026="základní",J1026,0)</f>
        <v>0</v>
      </c>
      <c r="BF1026" s="192">
        <f>IF(N1026="snížená",J1026,0)</f>
        <v>0</v>
      </c>
      <c r="BG1026" s="192">
        <f>IF(N1026="zákl. přenesená",J1026,0)</f>
        <v>0</v>
      </c>
      <c r="BH1026" s="192">
        <f>IF(N1026="sníž. přenesená",J1026,0)</f>
        <v>0</v>
      </c>
      <c r="BI1026" s="192">
        <f>IF(N1026="nulová",J1026,0)</f>
        <v>0</v>
      </c>
      <c r="BJ1026" s="19" t="s">
        <v>78</v>
      </c>
      <c r="BK1026" s="192">
        <f>ROUND(I1026*H1026,2)</f>
        <v>0</v>
      </c>
      <c r="BL1026" s="19" t="s">
        <v>312</v>
      </c>
      <c r="BM1026" s="191" t="s">
        <v>1168</v>
      </c>
    </row>
    <row r="1027" spans="1:65" s="2" customFormat="1" ht="29.25">
      <c r="A1027" s="36"/>
      <c r="B1027" s="37"/>
      <c r="C1027" s="38"/>
      <c r="D1027" s="193" t="s">
        <v>189</v>
      </c>
      <c r="E1027" s="38"/>
      <c r="F1027" s="194" t="s">
        <v>1169</v>
      </c>
      <c r="G1027" s="38"/>
      <c r="H1027" s="38"/>
      <c r="I1027" s="195"/>
      <c r="J1027" s="38"/>
      <c r="K1027" s="38"/>
      <c r="L1027" s="41"/>
      <c r="M1027" s="196"/>
      <c r="N1027" s="197"/>
      <c r="O1027" s="66"/>
      <c r="P1027" s="66"/>
      <c r="Q1027" s="66"/>
      <c r="R1027" s="66"/>
      <c r="S1027" s="66"/>
      <c r="T1027" s="67"/>
      <c r="U1027" s="36"/>
      <c r="V1027" s="36"/>
      <c r="W1027" s="36"/>
      <c r="X1027" s="36"/>
      <c r="Y1027" s="36"/>
      <c r="Z1027" s="36"/>
      <c r="AA1027" s="36"/>
      <c r="AB1027" s="36"/>
      <c r="AC1027" s="36"/>
      <c r="AD1027" s="36"/>
      <c r="AE1027" s="36"/>
      <c r="AT1027" s="19" t="s">
        <v>189</v>
      </c>
      <c r="AU1027" s="19" t="s">
        <v>80</v>
      </c>
    </row>
    <row r="1028" spans="1:65" s="2" customFormat="1" ht="11.25">
      <c r="A1028" s="36"/>
      <c r="B1028" s="37"/>
      <c r="C1028" s="38"/>
      <c r="D1028" s="198" t="s">
        <v>191</v>
      </c>
      <c r="E1028" s="38"/>
      <c r="F1028" s="199" t="s">
        <v>1170</v>
      </c>
      <c r="G1028" s="38"/>
      <c r="H1028" s="38"/>
      <c r="I1028" s="195"/>
      <c r="J1028" s="38"/>
      <c r="K1028" s="38"/>
      <c r="L1028" s="41"/>
      <c r="M1028" s="196"/>
      <c r="N1028" s="197"/>
      <c r="O1028" s="66"/>
      <c r="P1028" s="66"/>
      <c r="Q1028" s="66"/>
      <c r="R1028" s="66"/>
      <c r="S1028" s="66"/>
      <c r="T1028" s="67"/>
      <c r="U1028" s="36"/>
      <c r="V1028" s="36"/>
      <c r="W1028" s="36"/>
      <c r="X1028" s="36"/>
      <c r="Y1028" s="36"/>
      <c r="Z1028" s="36"/>
      <c r="AA1028" s="36"/>
      <c r="AB1028" s="36"/>
      <c r="AC1028" s="36"/>
      <c r="AD1028" s="36"/>
      <c r="AE1028" s="36"/>
      <c r="AT1028" s="19" t="s">
        <v>191</v>
      </c>
      <c r="AU1028" s="19" t="s">
        <v>80</v>
      </c>
    </row>
    <row r="1029" spans="1:65" s="12" customFormat="1" ht="22.9" customHeight="1">
      <c r="B1029" s="164"/>
      <c r="C1029" s="165"/>
      <c r="D1029" s="166" t="s">
        <v>70</v>
      </c>
      <c r="E1029" s="178" t="s">
        <v>1171</v>
      </c>
      <c r="F1029" s="178" t="s">
        <v>1172</v>
      </c>
      <c r="G1029" s="165"/>
      <c r="H1029" s="165"/>
      <c r="I1029" s="168"/>
      <c r="J1029" s="179">
        <f>BK1029</f>
        <v>0</v>
      </c>
      <c r="K1029" s="165"/>
      <c r="L1029" s="170"/>
      <c r="M1029" s="171"/>
      <c r="N1029" s="172"/>
      <c r="O1029" s="172"/>
      <c r="P1029" s="173">
        <f>SUM(P1030:P1138)</f>
        <v>0</v>
      </c>
      <c r="Q1029" s="172"/>
      <c r="R1029" s="173">
        <f>SUM(R1030:R1138)</f>
        <v>2.4299729999999995</v>
      </c>
      <c r="S1029" s="172"/>
      <c r="T1029" s="174">
        <f>SUM(T1030:T1138)</f>
        <v>0</v>
      </c>
      <c r="AR1029" s="175" t="s">
        <v>80</v>
      </c>
      <c r="AT1029" s="176" t="s">
        <v>70</v>
      </c>
      <c r="AU1029" s="176" t="s">
        <v>78</v>
      </c>
      <c r="AY1029" s="175" t="s">
        <v>180</v>
      </c>
      <c r="BK1029" s="177">
        <f>SUM(BK1030:BK1138)</f>
        <v>0</v>
      </c>
    </row>
    <row r="1030" spans="1:65" s="2" customFormat="1" ht="16.5" customHeight="1">
      <c r="A1030" s="36"/>
      <c r="B1030" s="37"/>
      <c r="C1030" s="180" t="s">
        <v>1173</v>
      </c>
      <c r="D1030" s="180" t="s">
        <v>182</v>
      </c>
      <c r="E1030" s="181" t="s">
        <v>1174</v>
      </c>
      <c r="F1030" s="182" t="s">
        <v>1175</v>
      </c>
      <c r="G1030" s="183" t="s">
        <v>230</v>
      </c>
      <c r="H1030" s="184">
        <v>45.15</v>
      </c>
      <c r="I1030" s="185"/>
      <c r="J1030" s="186">
        <f>ROUND(I1030*H1030,2)</f>
        <v>0</v>
      </c>
      <c r="K1030" s="182" t="s">
        <v>186</v>
      </c>
      <c r="L1030" s="41"/>
      <c r="M1030" s="187" t="s">
        <v>19</v>
      </c>
      <c r="N1030" s="188" t="s">
        <v>42</v>
      </c>
      <c r="O1030" s="66"/>
      <c r="P1030" s="189">
        <f>O1030*H1030</f>
        <v>0</v>
      </c>
      <c r="Q1030" s="189">
        <v>0</v>
      </c>
      <c r="R1030" s="189">
        <f>Q1030*H1030</f>
        <v>0</v>
      </c>
      <c r="S1030" s="189">
        <v>0</v>
      </c>
      <c r="T1030" s="190">
        <f>S1030*H1030</f>
        <v>0</v>
      </c>
      <c r="U1030" s="36"/>
      <c r="V1030" s="36"/>
      <c r="W1030" s="36"/>
      <c r="X1030" s="36"/>
      <c r="Y1030" s="36"/>
      <c r="Z1030" s="36"/>
      <c r="AA1030" s="36"/>
      <c r="AB1030" s="36"/>
      <c r="AC1030" s="36"/>
      <c r="AD1030" s="36"/>
      <c r="AE1030" s="36"/>
      <c r="AR1030" s="191" t="s">
        <v>312</v>
      </c>
      <c r="AT1030" s="191" t="s">
        <v>182</v>
      </c>
      <c r="AU1030" s="191" t="s">
        <v>80</v>
      </c>
      <c r="AY1030" s="19" t="s">
        <v>180</v>
      </c>
      <c r="BE1030" s="192">
        <f>IF(N1030="základní",J1030,0)</f>
        <v>0</v>
      </c>
      <c r="BF1030" s="192">
        <f>IF(N1030="snížená",J1030,0)</f>
        <v>0</v>
      </c>
      <c r="BG1030" s="192">
        <f>IF(N1030="zákl. přenesená",J1030,0)</f>
        <v>0</v>
      </c>
      <c r="BH1030" s="192">
        <f>IF(N1030="sníž. přenesená",J1030,0)</f>
        <v>0</v>
      </c>
      <c r="BI1030" s="192">
        <f>IF(N1030="nulová",J1030,0)</f>
        <v>0</v>
      </c>
      <c r="BJ1030" s="19" t="s">
        <v>78</v>
      </c>
      <c r="BK1030" s="192">
        <f>ROUND(I1030*H1030,2)</f>
        <v>0</v>
      </c>
      <c r="BL1030" s="19" t="s">
        <v>312</v>
      </c>
      <c r="BM1030" s="191" t="s">
        <v>1176</v>
      </c>
    </row>
    <row r="1031" spans="1:65" s="2" customFormat="1" ht="11.25">
      <c r="A1031" s="36"/>
      <c r="B1031" s="37"/>
      <c r="C1031" s="38"/>
      <c r="D1031" s="193" t="s">
        <v>189</v>
      </c>
      <c r="E1031" s="38"/>
      <c r="F1031" s="194" t="s">
        <v>1177</v>
      </c>
      <c r="G1031" s="38"/>
      <c r="H1031" s="38"/>
      <c r="I1031" s="195"/>
      <c r="J1031" s="38"/>
      <c r="K1031" s="38"/>
      <c r="L1031" s="41"/>
      <c r="M1031" s="196"/>
      <c r="N1031" s="197"/>
      <c r="O1031" s="66"/>
      <c r="P1031" s="66"/>
      <c r="Q1031" s="66"/>
      <c r="R1031" s="66"/>
      <c r="S1031" s="66"/>
      <c r="T1031" s="67"/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T1031" s="19" t="s">
        <v>189</v>
      </c>
      <c r="AU1031" s="19" t="s">
        <v>80</v>
      </c>
    </row>
    <row r="1032" spans="1:65" s="2" customFormat="1" ht="11.25">
      <c r="A1032" s="36"/>
      <c r="B1032" s="37"/>
      <c r="C1032" s="38"/>
      <c r="D1032" s="198" t="s">
        <v>191</v>
      </c>
      <c r="E1032" s="38"/>
      <c r="F1032" s="199" t="s">
        <v>1178</v>
      </c>
      <c r="G1032" s="38"/>
      <c r="H1032" s="38"/>
      <c r="I1032" s="195"/>
      <c r="J1032" s="38"/>
      <c r="K1032" s="38"/>
      <c r="L1032" s="41"/>
      <c r="M1032" s="196"/>
      <c r="N1032" s="197"/>
      <c r="O1032" s="66"/>
      <c r="P1032" s="66"/>
      <c r="Q1032" s="66"/>
      <c r="R1032" s="66"/>
      <c r="S1032" s="66"/>
      <c r="T1032" s="67"/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T1032" s="19" t="s">
        <v>191</v>
      </c>
      <c r="AU1032" s="19" t="s">
        <v>80</v>
      </c>
    </row>
    <row r="1033" spans="1:65" s="13" customFormat="1" ht="11.25">
      <c r="B1033" s="200"/>
      <c r="C1033" s="201"/>
      <c r="D1033" s="193" t="s">
        <v>193</v>
      </c>
      <c r="E1033" s="202" t="s">
        <v>19</v>
      </c>
      <c r="F1033" s="203" t="s">
        <v>224</v>
      </c>
      <c r="G1033" s="201"/>
      <c r="H1033" s="202" t="s">
        <v>19</v>
      </c>
      <c r="I1033" s="204"/>
      <c r="J1033" s="201"/>
      <c r="K1033" s="201"/>
      <c r="L1033" s="205"/>
      <c r="M1033" s="206"/>
      <c r="N1033" s="207"/>
      <c r="O1033" s="207"/>
      <c r="P1033" s="207"/>
      <c r="Q1033" s="207"/>
      <c r="R1033" s="207"/>
      <c r="S1033" s="207"/>
      <c r="T1033" s="208"/>
      <c r="AT1033" s="209" t="s">
        <v>193</v>
      </c>
      <c r="AU1033" s="209" t="s">
        <v>80</v>
      </c>
      <c r="AV1033" s="13" t="s">
        <v>78</v>
      </c>
      <c r="AW1033" s="13" t="s">
        <v>33</v>
      </c>
      <c r="AX1033" s="13" t="s">
        <v>71</v>
      </c>
      <c r="AY1033" s="209" t="s">
        <v>180</v>
      </c>
    </row>
    <row r="1034" spans="1:65" s="13" customFormat="1" ht="11.25">
      <c r="B1034" s="200"/>
      <c r="C1034" s="201"/>
      <c r="D1034" s="193" t="s">
        <v>193</v>
      </c>
      <c r="E1034" s="202" t="s">
        <v>19</v>
      </c>
      <c r="F1034" s="203" t="s">
        <v>1179</v>
      </c>
      <c r="G1034" s="201"/>
      <c r="H1034" s="202" t="s">
        <v>19</v>
      </c>
      <c r="I1034" s="204"/>
      <c r="J1034" s="201"/>
      <c r="K1034" s="201"/>
      <c r="L1034" s="205"/>
      <c r="M1034" s="206"/>
      <c r="N1034" s="207"/>
      <c r="O1034" s="207"/>
      <c r="P1034" s="207"/>
      <c r="Q1034" s="207"/>
      <c r="R1034" s="207"/>
      <c r="S1034" s="207"/>
      <c r="T1034" s="208"/>
      <c r="AT1034" s="209" t="s">
        <v>193</v>
      </c>
      <c r="AU1034" s="209" t="s">
        <v>80</v>
      </c>
      <c r="AV1034" s="13" t="s">
        <v>78</v>
      </c>
      <c r="AW1034" s="13" t="s">
        <v>33</v>
      </c>
      <c r="AX1034" s="13" t="s">
        <v>71</v>
      </c>
      <c r="AY1034" s="209" t="s">
        <v>180</v>
      </c>
    </row>
    <row r="1035" spans="1:65" s="14" customFormat="1" ht="11.25">
      <c r="B1035" s="210"/>
      <c r="C1035" s="211"/>
      <c r="D1035" s="193" t="s">
        <v>193</v>
      </c>
      <c r="E1035" s="212" t="s">
        <v>19</v>
      </c>
      <c r="F1035" s="213" t="s">
        <v>1180</v>
      </c>
      <c r="G1035" s="211"/>
      <c r="H1035" s="214">
        <v>5.2</v>
      </c>
      <c r="I1035" s="215"/>
      <c r="J1035" s="211"/>
      <c r="K1035" s="211"/>
      <c r="L1035" s="216"/>
      <c r="M1035" s="217"/>
      <c r="N1035" s="218"/>
      <c r="O1035" s="218"/>
      <c r="P1035" s="218"/>
      <c r="Q1035" s="218"/>
      <c r="R1035" s="218"/>
      <c r="S1035" s="218"/>
      <c r="T1035" s="219"/>
      <c r="AT1035" s="220" t="s">
        <v>193</v>
      </c>
      <c r="AU1035" s="220" t="s">
        <v>80</v>
      </c>
      <c r="AV1035" s="14" t="s">
        <v>80</v>
      </c>
      <c r="AW1035" s="14" t="s">
        <v>33</v>
      </c>
      <c r="AX1035" s="14" t="s">
        <v>71</v>
      </c>
      <c r="AY1035" s="220" t="s">
        <v>180</v>
      </c>
    </row>
    <row r="1036" spans="1:65" s="14" customFormat="1" ht="11.25">
      <c r="B1036" s="210"/>
      <c r="C1036" s="211"/>
      <c r="D1036" s="193" t="s">
        <v>193</v>
      </c>
      <c r="E1036" s="212" t="s">
        <v>19</v>
      </c>
      <c r="F1036" s="213" t="s">
        <v>1181</v>
      </c>
      <c r="G1036" s="211"/>
      <c r="H1036" s="214">
        <v>1.2</v>
      </c>
      <c r="I1036" s="215"/>
      <c r="J1036" s="211"/>
      <c r="K1036" s="211"/>
      <c r="L1036" s="216"/>
      <c r="M1036" s="217"/>
      <c r="N1036" s="218"/>
      <c r="O1036" s="218"/>
      <c r="P1036" s="218"/>
      <c r="Q1036" s="218"/>
      <c r="R1036" s="218"/>
      <c r="S1036" s="218"/>
      <c r="T1036" s="219"/>
      <c r="AT1036" s="220" t="s">
        <v>193</v>
      </c>
      <c r="AU1036" s="220" t="s">
        <v>80</v>
      </c>
      <c r="AV1036" s="14" t="s">
        <v>80</v>
      </c>
      <c r="AW1036" s="14" t="s">
        <v>33</v>
      </c>
      <c r="AX1036" s="14" t="s">
        <v>71</v>
      </c>
      <c r="AY1036" s="220" t="s">
        <v>180</v>
      </c>
    </row>
    <row r="1037" spans="1:65" s="14" customFormat="1" ht="11.25">
      <c r="B1037" s="210"/>
      <c r="C1037" s="211"/>
      <c r="D1037" s="193" t="s">
        <v>193</v>
      </c>
      <c r="E1037" s="212" t="s">
        <v>19</v>
      </c>
      <c r="F1037" s="213" t="s">
        <v>1182</v>
      </c>
      <c r="G1037" s="211"/>
      <c r="H1037" s="214">
        <v>1.2</v>
      </c>
      <c r="I1037" s="215"/>
      <c r="J1037" s="211"/>
      <c r="K1037" s="211"/>
      <c r="L1037" s="216"/>
      <c r="M1037" s="217"/>
      <c r="N1037" s="218"/>
      <c r="O1037" s="218"/>
      <c r="P1037" s="218"/>
      <c r="Q1037" s="218"/>
      <c r="R1037" s="218"/>
      <c r="S1037" s="218"/>
      <c r="T1037" s="219"/>
      <c r="AT1037" s="220" t="s">
        <v>193</v>
      </c>
      <c r="AU1037" s="220" t="s">
        <v>80</v>
      </c>
      <c r="AV1037" s="14" t="s">
        <v>80</v>
      </c>
      <c r="AW1037" s="14" t="s">
        <v>33</v>
      </c>
      <c r="AX1037" s="14" t="s">
        <v>71</v>
      </c>
      <c r="AY1037" s="220" t="s">
        <v>180</v>
      </c>
    </row>
    <row r="1038" spans="1:65" s="14" customFormat="1" ht="11.25">
      <c r="B1038" s="210"/>
      <c r="C1038" s="211"/>
      <c r="D1038" s="193" t="s">
        <v>193</v>
      </c>
      <c r="E1038" s="212" t="s">
        <v>19</v>
      </c>
      <c r="F1038" s="213" t="s">
        <v>1183</v>
      </c>
      <c r="G1038" s="211"/>
      <c r="H1038" s="214">
        <v>1.5</v>
      </c>
      <c r="I1038" s="215"/>
      <c r="J1038" s="211"/>
      <c r="K1038" s="211"/>
      <c r="L1038" s="216"/>
      <c r="M1038" s="217"/>
      <c r="N1038" s="218"/>
      <c r="O1038" s="218"/>
      <c r="P1038" s="218"/>
      <c r="Q1038" s="218"/>
      <c r="R1038" s="218"/>
      <c r="S1038" s="218"/>
      <c r="T1038" s="219"/>
      <c r="AT1038" s="220" t="s">
        <v>193</v>
      </c>
      <c r="AU1038" s="220" t="s">
        <v>80</v>
      </c>
      <c r="AV1038" s="14" t="s">
        <v>80</v>
      </c>
      <c r="AW1038" s="14" t="s">
        <v>33</v>
      </c>
      <c r="AX1038" s="14" t="s">
        <v>71</v>
      </c>
      <c r="AY1038" s="220" t="s">
        <v>180</v>
      </c>
    </row>
    <row r="1039" spans="1:65" s="14" customFormat="1" ht="11.25">
      <c r="B1039" s="210"/>
      <c r="C1039" s="211"/>
      <c r="D1039" s="193" t="s">
        <v>193</v>
      </c>
      <c r="E1039" s="212" t="s">
        <v>19</v>
      </c>
      <c r="F1039" s="213" t="s">
        <v>1184</v>
      </c>
      <c r="G1039" s="211"/>
      <c r="H1039" s="214">
        <v>15.5</v>
      </c>
      <c r="I1039" s="215"/>
      <c r="J1039" s="211"/>
      <c r="K1039" s="211"/>
      <c r="L1039" s="216"/>
      <c r="M1039" s="217"/>
      <c r="N1039" s="218"/>
      <c r="O1039" s="218"/>
      <c r="P1039" s="218"/>
      <c r="Q1039" s="218"/>
      <c r="R1039" s="218"/>
      <c r="S1039" s="218"/>
      <c r="T1039" s="219"/>
      <c r="AT1039" s="220" t="s">
        <v>193</v>
      </c>
      <c r="AU1039" s="220" t="s">
        <v>80</v>
      </c>
      <c r="AV1039" s="14" t="s">
        <v>80</v>
      </c>
      <c r="AW1039" s="14" t="s">
        <v>33</v>
      </c>
      <c r="AX1039" s="14" t="s">
        <v>71</v>
      </c>
      <c r="AY1039" s="220" t="s">
        <v>180</v>
      </c>
    </row>
    <row r="1040" spans="1:65" s="14" customFormat="1" ht="11.25">
      <c r="B1040" s="210"/>
      <c r="C1040" s="211"/>
      <c r="D1040" s="193" t="s">
        <v>193</v>
      </c>
      <c r="E1040" s="212" t="s">
        <v>19</v>
      </c>
      <c r="F1040" s="213" t="s">
        <v>1185</v>
      </c>
      <c r="G1040" s="211"/>
      <c r="H1040" s="214">
        <v>4.2</v>
      </c>
      <c r="I1040" s="215"/>
      <c r="J1040" s="211"/>
      <c r="K1040" s="211"/>
      <c r="L1040" s="216"/>
      <c r="M1040" s="217"/>
      <c r="N1040" s="218"/>
      <c r="O1040" s="218"/>
      <c r="P1040" s="218"/>
      <c r="Q1040" s="218"/>
      <c r="R1040" s="218"/>
      <c r="S1040" s="218"/>
      <c r="T1040" s="219"/>
      <c r="AT1040" s="220" t="s">
        <v>193</v>
      </c>
      <c r="AU1040" s="220" t="s">
        <v>80</v>
      </c>
      <c r="AV1040" s="14" t="s">
        <v>80</v>
      </c>
      <c r="AW1040" s="14" t="s">
        <v>33</v>
      </c>
      <c r="AX1040" s="14" t="s">
        <v>71</v>
      </c>
      <c r="AY1040" s="220" t="s">
        <v>180</v>
      </c>
    </row>
    <row r="1041" spans="1:65" s="14" customFormat="1" ht="11.25">
      <c r="B1041" s="210"/>
      <c r="C1041" s="211"/>
      <c r="D1041" s="193" t="s">
        <v>193</v>
      </c>
      <c r="E1041" s="212" t="s">
        <v>19</v>
      </c>
      <c r="F1041" s="213" t="s">
        <v>1186</v>
      </c>
      <c r="G1041" s="211"/>
      <c r="H1041" s="214">
        <v>9.15</v>
      </c>
      <c r="I1041" s="215"/>
      <c r="J1041" s="211"/>
      <c r="K1041" s="211"/>
      <c r="L1041" s="216"/>
      <c r="M1041" s="217"/>
      <c r="N1041" s="218"/>
      <c r="O1041" s="218"/>
      <c r="P1041" s="218"/>
      <c r="Q1041" s="218"/>
      <c r="R1041" s="218"/>
      <c r="S1041" s="218"/>
      <c r="T1041" s="219"/>
      <c r="AT1041" s="220" t="s">
        <v>193</v>
      </c>
      <c r="AU1041" s="220" t="s">
        <v>80</v>
      </c>
      <c r="AV1041" s="14" t="s">
        <v>80</v>
      </c>
      <c r="AW1041" s="14" t="s">
        <v>33</v>
      </c>
      <c r="AX1041" s="14" t="s">
        <v>71</v>
      </c>
      <c r="AY1041" s="220" t="s">
        <v>180</v>
      </c>
    </row>
    <row r="1042" spans="1:65" s="16" customFormat="1" ht="11.25">
      <c r="B1042" s="242"/>
      <c r="C1042" s="243"/>
      <c r="D1042" s="193" t="s">
        <v>193</v>
      </c>
      <c r="E1042" s="244" t="s">
        <v>19</v>
      </c>
      <c r="F1042" s="245" t="s">
        <v>1187</v>
      </c>
      <c r="G1042" s="243"/>
      <c r="H1042" s="246">
        <v>37.950000000000003</v>
      </c>
      <c r="I1042" s="247"/>
      <c r="J1042" s="243"/>
      <c r="K1042" s="243"/>
      <c r="L1042" s="248"/>
      <c r="M1042" s="249"/>
      <c r="N1042" s="250"/>
      <c r="O1042" s="250"/>
      <c r="P1042" s="250"/>
      <c r="Q1042" s="250"/>
      <c r="R1042" s="250"/>
      <c r="S1042" s="250"/>
      <c r="T1042" s="251"/>
      <c r="AT1042" s="252" t="s">
        <v>193</v>
      </c>
      <c r="AU1042" s="252" t="s">
        <v>80</v>
      </c>
      <c r="AV1042" s="16" t="s">
        <v>91</v>
      </c>
      <c r="AW1042" s="16" t="s">
        <v>33</v>
      </c>
      <c r="AX1042" s="16" t="s">
        <v>71</v>
      </c>
      <c r="AY1042" s="252" t="s">
        <v>180</v>
      </c>
    </row>
    <row r="1043" spans="1:65" s="13" customFormat="1" ht="11.25">
      <c r="B1043" s="200"/>
      <c r="C1043" s="201"/>
      <c r="D1043" s="193" t="s">
        <v>193</v>
      </c>
      <c r="E1043" s="202" t="s">
        <v>19</v>
      </c>
      <c r="F1043" s="203" t="s">
        <v>1188</v>
      </c>
      <c r="G1043" s="201"/>
      <c r="H1043" s="202" t="s">
        <v>19</v>
      </c>
      <c r="I1043" s="204"/>
      <c r="J1043" s="201"/>
      <c r="K1043" s="201"/>
      <c r="L1043" s="205"/>
      <c r="M1043" s="206"/>
      <c r="N1043" s="207"/>
      <c r="O1043" s="207"/>
      <c r="P1043" s="207"/>
      <c r="Q1043" s="207"/>
      <c r="R1043" s="207"/>
      <c r="S1043" s="207"/>
      <c r="T1043" s="208"/>
      <c r="AT1043" s="209" t="s">
        <v>193</v>
      </c>
      <c r="AU1043" s="209" t="s">
        <v>80</v>
      </c>
      <c r="AV1043" s="13" t="s">
        <v>78</v>
      </c>
      <c r="AW1043" s="13" t="s">
        <v>33</v>
      </c>
      <c r="AX1043" s="13" t="s">
        <v>71</v>
      </c>
      <c r="AY1043" s="209" t="s">
        <v>180</v>
      </c>
    </row>
    <row r="1044" spans="1:65" s="14" customFormat="1" ht="11.25">
      <c r="B1044" s="210"/>
      <c r="C1044" s="211"/>
      <c r="D1044" s="193" t="s">
        <v>193</v>
      </c>
      <c r="E1044" s="212" t="s">
        <v>19</v>
      </c>
      <c r="F1044" s="213" t="s">
        <v>1189</v>
      </c>
      <c r="G1044" s="211"/>
      <c r="H1044" s="214">
        <v>1.5</v>
      </c>
      <c r="I1044" s="215"/>
      <c r="J1044" s="211"/>
      <c r="K1044" s="211"/>
      <c r="L1044" s="216"/>
      <c r="M1044" s="217"/>
      <c r="N1044" s="218"/>
      <c r="O1044" s="218"/>
      <c r="P1044" s="218"/>
      <c r="Q1044" s="218"/>
      <c r="R1044" s="218"/>
      <c r="S1044" s="218"/>
      <c r="T1044" s="219"/>
      <c r="AT1044" s="220" t="s">
        <v>193</v>
      </c>
      <c r="AU1044" s="220" t="s">
        <v>80</v>
      </c>
      <c r="AV1044" s="14" t="s">
        <v>80</v>
      </c>
      <c r="AW1044" s="14" t="s">
        <v>33</v>
      </c>
      <c r="AX1044" s="14" t="s">
        <v>71</v>
      </c>
      <c r="AY1044" s="220" t="s">
        <v>180</v>
      </c>
    </row>
    <row r="1045" spans="1:65" s="14" customFormat="1" ht="11.25">
      <c r="B1045" s="210"/>
      <c r="C1045" s="211"/>
      <c r="D1045" s="193" t="s">
        <v>193</v>
      </c>
      <c r="E1045" s="212" t="s">
        <v>19</v>
      </c>
      <c r="F1045" s="213" t="s">
        <v>1190</v>
      </c>
      <c r="G1045" s="211"/>
      <c r="H1045" s="214">
        <v>2.2000000000000002</v>
      </c>
      <c r="I1045" s="215"/>
      <c r="J1045" s="211"/>
      <c r="K1045" s="211"/>
      <c r="L1045" s="216"/>
      <c r="M1045" s="217"/>
      <c r="N1045" s="218"/>
      <c r="O1045" s="218"/>
      <c r="P1045" s="218"/>
      <c r="Q1045" s="218"/>
      <c r="R1045" s="218"/>
      <c r="S1045" s="218"/>
      <c r="T1045" s="219"/>
      <c r="AT1045" s="220" t="s">
        <v>193</v>
      </c>
      <c r="AU1045" s="220" t="s">
        <v>80</v>
      </c>
      <c r="AV1045" s="14" t="s">
        <v>80</v>
      </c>
      <c r="AW1045" s="14" t="s">
        <v>33</v>
      </c>
      <c r="AX1045" s="14" t="s">
        <v>71</v>
      </c>
      <c r="AY1045" s="220" t="s">
        <v>180</v>
      </c>
    </row>
    <row r="1046" spans="1:65" s="14" customFormat="1" ht="11.25">
      <c r="B1046" s="210"/>
      <c r="C1046" s="211"/>
      <c r="D1046" s="193" t="s">
        <v>193</v>
      </c>
      <c r="E1046" s="212" t="s">
        <v>19</v>
      </c>
      <c r="F1046" s="213" t="s">
        <v>1191</v>
      </c>
      <c r="G1046" s="211"/>
      <c r="H1046" s="214">
        <v>3.5</v>
      </c>
      <c r="I1046" s="215"/>
      <c r="J1046" s="211"/>
      <c r="K1046" s="211"/>
      <c r="L1046" s="216"/>
      <c r="M1046" s="217"/>
      <c r="N1046" s="218"/>
      <c r="O1046" s="218"/>
      <c r="P1046" s="218"/>
      <c r="Q1046" s="218"/>
      <c r="R1046" s="218"/>
      <c r="S1046" s="218"/>
      <c r="T1046" s="219"/>
      <c r="AT1046" s="220" t="s">
        <v>193</v>
      </c>
      <c r="AU1046" s="220" t="s">
        <v>80</v>
      </c>
      <c r="AV1046" s="14" t="s">
        <v>80</v>
      </c>
      <c r="AW1046" s="14" t="s">
        <v>33</v>
      </c>
      <c r="AX1046" s="14" t="s">
        <v>71</v>
      </c>
      <c r="AY1046" s="220" t="s">
        <v>180</v>
      </c>
    </row>
    <row r="1047" spans="1:65" s="16" customFormat="1" ht="11.25">
      <c r="B1047" s="242"/>
      <c r="C1047" s="243"/>
      <c r="D1047" s="193" t="s">
        <v>193</v>
      </c>
      <c r="E1047" s="244" t="s">
        <v>19</v>
      </c>
      <c r="F1047" s="245" t="s">
        <v>391</v>
      </c>
      <c r="G1047" s="243"/>
      <c r="H1047" s="246">
        <v>7.2</v>
      </c>
      <c r="I1047" s="247"/>
      <c r="J1047" s="243"/>
      <c r="K1047" s="243"/>
      <c r="L1047" s="248"/>
      <c r="M1047" s="249"/>
      <c r="N1047" s="250"/>
      <c r="O1047" s="250"/>
      <c r="P1047" s="250"/>
      <c r="Q1047" s="250"/>
      <c r="R1047" s="250"/>
      <c r="S1047" s="250"/>
      <c r="T1047" s="251"/>
      <c r="AT1047" s="252" t="s">
        <v>193</v>
      </c>
      <c r="AU1047" s="252" t="s">
        <v>80</v>
      </c>
      <c r="AV1047" s="16" t="s">
        <v>91</v>
      </c>
      <c r="AW1047" s="16" t="s">
        <v>33</v>
      </c>
      <c r="AX1047" s="16" t="s">
        <v>71</v>
      </c>
      <c r="AY1047" s="252" t="s">
        <v>180</v>
      </c>
    </row>
    <row r="1048" spans="1:65" s="15" customFormat="1" ht="11.25">
      <c r="B1048" s="221"/>
      <c r="C1048" s="222"/>
      <c r="D1048" s="193" t="s">
        <v>193</v>
      </c>
      <c r="E1048" s="223" t="s">
        <v>19</v>
      </c>
      <c r="F1048" s="224" t="s">
        <v>238</v>
      </c>
      <c r="G1048" s="222"/>
      <c r="H1048" s="225">
        <v>45.15</v>
      </c>
      <c r="I1048" s="226"/>
      <c r="J1048" s="222"/>
      <c r="K1048" s="222"/>
      <c r="L1048" s="227"/>
      <c r="M1048" s="228"/>
      <c r="N1048" s="229"/>
      <c r="O1048" s="229"/>
      <c r="P1048" s="229"/>
      <c r="Q1048" s="229"/>
      <c r="R1048" s="229"/>
      <c r="S1048" s="229"/>
      <c r="T1048" s="230"/>
      <c r="AT1048" s="231" t="s">
        <v>193</v>
      </c>
      <c r="AU1048" s="231" t="s">
        <v>80</v>
      </c>
      <c r="AV1048" s="15" t="s">
        <v>187</v>
      </c>
      <c r="AW1048" s="15" t="s">
        <v>33</v>
      </c>
      <c r="AX1048" s="15" t="s">
        <v>78</v>
      </c>
      <c r="AY1048" s="231" t="s">
        <v>180</v>
      </c>
    </row>
    <row r="1049" spans="1:65" s="2" customFormat="1" ht="16.5" customHeight="1">
      <c r="A1049" s="36"/>
      <c r="B1049" s="37"/>
      <c r="C1049" s="180" t="s">
        <v>1192</v>
      </c>
      <c r="D1049" s="180" t="s">
        <v>182</v>
      </c>
      <c r="E1049" s="181" t="s">
        <v>1193</v>
      </c>
      <c r="F1049" s="182" t="s">
        <v>1194</v>
      </c>
      <c r="G1049" s="183" t="s">
        <v>230</v>
      </c>
      <c r="H1049" s="184">
        <v>45.15</v>
      </c>
      <c r="I1049" s="185"/>
      <c r="J1049" s="186">
        <f>ROUND(I1049*H1049,2)</f>
        <v>0</v>
      </c>
      <c r="K1049" s="182" t="s">
        <v>186</v>
      </c>
      <c r="L1049" s="41"/>
      <c r="M1049" s="187" t="s">
        <v>19</v>
      </c>
      <c r="N1049" s="188" t="s">
        <v>42</v>
      </c>
      <c r="O1049" s="66"/>
      <c r="P1049" s="189">
        <f>O1049*H1049</f>
        <v>0</v>
      </c>
      <c r="Q1049" s="189">
        <v>2.9999999999999997E-4</v>
      </c>
      <c r="R1049" s="189">
        <f>Q1049*H1049</f>
        <v>1.3544999999999998E-2</v>
      </c>
      <c r="S1049" s="189">
        <v>0</v>
      </c>
      <c r="T1049" s="190">
        <f>S1049*H1049</f>
        <v>0</v>
      </c>
      <c r="U1049" s="36"/>
      <c r="V1049" s="36"/>
      <c r="W1049" s="36"/>
      <c r="X1049" s="36"/>
      <c r="Y1049" s="36"/>
      <c r="Z1049" s="36"/>
      <c r="AA1049" s="36"/>
      <c r="AB1049" s="36"/>
      <c r="AC1049" s="36"/>
      <c r="AD1049" s="36"/>
      <c r="AE1049" s="36"/>
      <c r="AR1049" s="191" t="s">
        <v>312</v>
      </c>
      <c r="AT1049" s="191" t="s">
        <v>182</v>
      </c>
      <c r="AU1049" s="191" t="s">
        <v>80</v>
      </c>
      <c r="AY1049" s="19" t="s">
        <v>180</v>
      </c>
      <c r="BE1049" s="192">
        <f>IF(N1049="základní",J1049,0)</f>
        <v>0</v>
      </c>
      <c r="BF1049" s="192">
        <f>IF(N1049="snížená",J1049,0)</f>
        <v>0</v>
      </c>
      <c r="BG1049" s="192">
        <f>IF(N1049="zákl. přenesená",J1049,0)</f>
        <v>0</v>
      </c>
      <c r="BH1049" s="192">
        <f>IF(N1049="sníž. přenesená",J1049,0)</f>
        <v>0</v>
      </c>
      <c r="BI1049" s="192">
        <f>IF(N1049="nulová",J1049,0)</f>
        <v>0</v>
      </c>
      <c r="BJ1049" s="19" t="s">
        <v>78</v>
      </c>
      <c r="BK1049" s="192">
        <f>ROUND(I1049*H1049,2)</f>
        <v>0</v>
      </c>
      <c r="BL1049" s="19" t="s">
        <v>312</v>
      </c>
      <c r="BM1049" s="191" t="s">
        <v>1195</v>
      </c>
    </row>
    <row r="1050" spans="1:65" s="2" customFormat="1" ht="19.5">
      <c r="A1050" s="36"/>
      <c r="B1050" s="37"/>
      <c r="C1050" s="38"/>
      <c r="D1050" s="193" t="s">
        <v>189</v>
      </c>
      <c r="E1050" s="38"/>
      <c r="F1050" s="194" t="s">
        <v>1196</v>
      </c>
      <c r="G1050" s="38"/>
      <c r="H1050" s="38"/>
      <c r="I1050" s="195"/>
      <c r="J1050" s="38"/>
      <c r="K1050" s="38"/>
      <c r="L1050" s="41"/>
      <c r="M1050" s="196"/>
      <c r="N1050" s="197"/>
      <c r="O1050" s="66"/>
      <c r="P1050" s="66"/>
      <c r="Q1050" s="66"/>
      <c r="R1050" s="66"/>
      <c r="S1050" s="66"/>
      <c r="T1050" s="67"/>
      <c r="U1050" s="36"/>
      <c r="V1050" s="36"/>
      <c r="W1050" s="36"/>
      <c r="X1050" s="36"/>
      <c r="Y1050" s="36"/>
      <c r="Z1050" s="36"/>
      <c r="AA1050" s="36"/>
      <c r="AB1050" s="36"/>
      <c r="AC1050" s="36"/>
      <c r="AD1050" s="36"/>
      <c r="AE1050" s="36"/>
      <c r="AT1050" s="19" t="s">
        <v>189</v>
      </c>
      <c r="AU1050" s="19" t="s">
        <v>80</v>
      </c>
    </row>
    <row r="1051" spans="1:65" s="2" customFormat="1" ht="11.25">
      <c r="A1051" s="36"/>
      <c r="B1051" s="37"/>
      <c r="C1051" s="38"/>
      <c r="D1051" s="198" t="s">
        <v>191</v>
      </c>
      <c r="E1051" s="38"/>
      <c r="F1051" s="199" t="s">
        <v>1197</v>
      </c>
      <c r="G1051" s="38"/>
      <c r="H1051" s="38"/>
      <c r="I1051" s="195"/>
      <c r="J1051" s="38"/>
      <c r="K1051" s="38"/>
      <c r="L1051" s="41"/>
      <c r="M1051" s="196"/>
      <c r="N1051" s="197"/>
      <c r="O1051" s="66"/>
      <c r="P1051" s="66"/>
      <c r="Q1051" s="66"/>
      <c r="R1051" s="66"/>
      <c r="S1051" s="66"/>
      <c r="T1051" s="67"/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T1051" s="19" t="s">
        <v>191</v>
      </c>
      <c r="AU1051" s="19" t="s">
        <v>80</v>
      </c>
    </row>
    <row r="1052" spans="1:65" s="13" customFormat="1" ht="11.25">
      <c r="B1052" s="200"/>
      <c r="C1052" s="201"/>
      <c r="D1052" s="193" t="s">
        <v>193</v>
      </c>
      <c r="E1052" s="202" t="s">
        <v>19</v>
      </c>
      <c r="F1052" s="203" t="s">
        <v>224</v>
      </c>
      <c r="G1052" s="201"/>
      <c r="H1052" s="202" t="s">
        <v>19</v>
      </c>
      <c r="I1052" s="204"/>
      <c r="J1052" s="201"/>
      <c r="K1052" s="201"/>
      <c r="L1052" s="205"/>
      <c r="M1052" s="206"/>
      <c r="N1052" s="207"/>
      <c r="O1052" s="207"/>
      <c r="P1052" s="207"/>
      <c r="Q1052" s="207"/>
      <c r="R1052" s="207"/>
      <c r="S1052" s="207"/>
      <c r="T1052" s="208"/>
      <c r="AT1052" s="209" t="s">
        <v>193</v>
      </c>
      <c r="AU1052" s="209" t="s">
        <v>80</v>
      </c>
      <c r="AV1052" s="13" t="s">
        <v>78</v>
      </c>
      <c r="AW1052" s="13" t="s">
        <v>33</v>
      </c>
      <c r="AX1052" s="13" t="s">
        <v>71</v>
      </c>
      <c r="AY1052" s="209" t="s">
        <v>180</v>
      </c>
    </row>
    <row r="1053" spans="1:65" s="13" customFormat="1" ht="11.25">
      <c r="B1053" s="200"/>
      <c r="C1053" s="201"/>
      <c r="D1053" s="193" t="s">
        <v>193</v>
      </c>
      <c r="E1053" s="202" t="s">
        <v>19</v>
      </c>
      <c r="F1053" s="203" t="s">
        <v>1179</v>
      </c>
      <c r="G1053" s="201"/>
      <c r="H1053" s="202" t="s">
        <v>19</v>
      </c>
      <c r="I1053" s="204"/>
      <c r="J1053" s="201"/>
      <c r="K1053" s="201"/>
      <c r="L1053" s="205"/>
      <c r="M1053" s="206"/>
      <c r="N1053" s="207"/>
      <c r="O1053" s="207"/>
      <c r="P1053" s="207"/>
      <c r="Q1053" s="207"/>
      <c r="R1053" s="207"/>
      <c r="S1053" s="207"/>
      <c r="T1053" s="208"/>
      <c r="AT1053" s="209" t="s">
        <v>193</v>
      </c>
      <c r="AU1053" s="209" t="s">
        <v>80</v>
      </c>
      <c r="AV1053" s="13" t="s">
        <v>78</v>
      </c>
      <c r="AW1053" s="13" t="s">
        <v>33</v>
      </c>
      <c r="AX1053" s="13" t="s">
        <v>71</v>
      </c>
      <c r="AY1053" s="209" t="s">
        <v>180</v>
      </c>
    </row>
    <row r="1054" spans="1:65" s="14" customFormat="1" ht="11.25">
      <c r="B1054" s="210"/>
      <c r="C1054" s="211"/>
      <c r="D1054" s="193" t="s">
        <v>193</v>
      </c>
      <c r="E1054" s="212" t="s">
        <v>19</v>
      </c>
      <c r="F1054" s="213" t="s">
        <v>1180</v>
      </c>
      <c r="G1054" s="211"/>
      <c r="H1054" s="214">
        <v>5.2</v>
      </c>
      <c r="I1054" s="215"/>
      <c r="J1054" s="211"/>
      <c r="K1054" s="211"/>
      <c r="L1054" s="216"/>
      <c r="M1054" s="217"/>
      <c r="N1054" s="218"/>
      <c r="O1054" s="218"/>
      <c r="P1054" s="218"/>
      <c r="Q1054" s="218"/>
      <c r="R1054" s="218"/>
      <c r="S1054" s="218"/>
      <c r="T1054" s="219"/>
      <c r="AT1054" s="220" t="s">
        <v>193</v>
      </c>
      <c r="AU1054" s="220" t="s">
        <v>80</v>
      </c>
      <c r="AV1054" s="14" t="s">
        <v>80</v>
      </c>
      <c r="AW1054" s="14" t="s">
        <v>33</v>
      </c>
      <c r="AX1054" s="14" t="s">
        <v>71</v>
      </c>
      <c r="AY1054" s="220" t="s">
        <v>180</v>
      </c>
    </row>
    <row r="1055" spans="1:65" s="14" customFormat="1" ht="11.25">
      <c r="B1055" s="210"/>
      <c r="C1055" s="211"/>
      <c r="D1055" s="193" t="s">
        <v>193</v>
      </c>
      <c r="E1055" s="212" t="s">
        <v>19</v>
      </c>
      <c r="F1055" s="213" t="s">
        <v>1181</v>
      </c>
      <c r="G1055" s="211"/>
      <c r="H1055" s="214">
        <v>1.2</v>
      </c>
      <c r="I1055" s="215"/>
      <c r="J1055" s="211"/>
      <c r="K1055" s="211"/>
      <c r="L1055" s="216"/>
      <c r="M1055" s="217"/>
      <c r="N1055" s="218"/>
      <c r="O1055" s="218"/>
      <c r="P1055" s="218"/>
      <c r="Q1055" s="218"/>
      <c r="R1055" s="218"/>
      <c r="S1055" s="218"/>
      <c r="T1055" s="219"/>
      <c r="AT1055" s="220" t="s">
        <v>193</v>
      </c>
      <c r="AU1055" s="220" t="s">
        <v>80</v>
      </c>
      <c r="AV1055" s="14" t="s">
        <v>80</v>
      </c>
      <c r="AW1055" s="14" t="s">
        <v>33</v>
      </c>
      <c r="AX1055" s="14" t="s">
        <v>71</v>
      </c>
      <c r="AY1055" s="220" t="s">
        <v>180</v>
      </c>
    </row>
    <row r="1056" spans="1:65" s="14" customFormat="1" ht="11.25">
      <c r="B1056" s="210"/>
      <c r="C1056" s="211"/>
      <c r="D1056" s="193" t="s">
        <v>193</v>
      </c>
      <c r="E1056" s="212" t="s">
        <v>19</v>
      </c>
      <c r="F1056" s="213" t="s">
        <v>1182</v>
      </c>
      <c r="G1056" s="211"/>
      <c r="H1056" s="214">
        <v>1.2</v>
      </c>
      <c r="I1056" s="215"/>
      <c r="J1056" s="211"/>
      <c r="K1056" s="211"/>
      <c r="L1056" s="216"/>
      <c r="M1056" s="217"/>
      <c r="N1056" s="218"/>
      <c r="O1056" s="218"/>
      <c r="P1056" s="218"/>
      <c r="Q1056" s="218"/>
      <c r="R1056" s="218"/>
      <c r="S1056" s="218"/>
      <c r="T1056" s="219"/>
      <c r="AT1056" s="220" t="s">
        <v>193</v>
      </c>
      <c r="AU1056" s="220" t="s">
        <v>80</v>
      </c>
      <c r="AV1056" s="14" t="s">
        <v>80</v>
      </c>
      <c r="AW1056" s="14" t="s">
        <v>33</v>
      </c>
      <c r="AX1056" s="14" t="s">
        <v>71</v>
      </c>
      <c r="AY1056" s="220" t="s">
        <v>180</v>
      </c>
    </row>
    <row r="1057" spans="1:65" s="14" customFormat="1" ht="11.25">
      <c r="B1057" s="210"/>
      <c r="C1057" s="211"/>
      <c r="D1057" s="193" t="s">
        <v>193</v>
      </c>
      <c r="E1057" s="212" t="s">
        <v>19</v>
      </c>
      <c r="F1057" s="213" t="s">
        <v>1183</v>
      </c>
      <c r="G1057" s="211"/>
      <c r="H1057" s="214">
        <v>1.5</v>
      </c>
      <c r="I1057" s="215"/>
      <c r="J1057" s="211"/>
      <c r="K1057" s="211"/>
      <c r="L1057" s="216"/>
      <c r="M1057" s="217"/>
      <c r="N1057" s="218"/>
      <c r="O1057" s="218"/>
      <c r="P1057" s="218"/>
      <c r="Q1057" s="218"/>
      <c r="R1057" s="218"/>
      <c r="S1057" s="218"/>
      <c r="T1057" s="219"/>
      <c r="AT1057" s="220" t="s">
        <v>193</v>
      </c>
      <c r="AU1057" s="220" t="s">
        <v>80</v>
      </c>
      <c r="AV1057" s="14" t="s">
        <v>80</v>
      </c>
      <c r="AW1057" s="14" t="s">
        <v>33</v>
      </c>
      <c r="AX1057" s="14" t="s">
        <v>71</v>
      </c>
      <c r="AY1057" s="220" t="s">
        <v>180</v>
      </c>
    </row>
    <row r="1058" spans="1:65" s="14" customFormat="1" ht="11.25">
      <c r="B1058" s="210"/>
      <c r="C1058" s="211"/>
      <c r="D1058" s="193" t="s">
        <v>193</v>
      </c>
      <c r="E1058" s="212" t="s">
        <v>19</v>
      </c>
      <c r="F1058" s="213" t="s">
        <v>1184</v>
      </c>
      <c r="G1058" s="211"/>
      <c r="H1058" s="214">
        <v>15.5</v>
      </c>
      <c r="I1058" s="215"/>
      <c r="J1058" s="211"/>
      <c r="K1058" s="211"/>
      <c r="L1058" s="216"/>
      <c r="M1058" s="217"/>
      <c r="N1058" s="218"/>
      <c r="O1058" s="218"/>
      <c r="P1058" s="218"/>
      <c r="Q1058" s="218"/>
      <c r="R1058" s="218"/>
      <c r="S1058" s="218"/>
      <c r="T1058" s="219"/>
      <c r="AT1058" s="220" t="s">
        <v>193</v>
      </c>
      <c r="AU1058" s="220" t="s">
        <v>80</v>
      </c>
      <c r="AV1058" s="14" t="s">
        <v>80</v>
      </c>
      <c r="AW1058" s="14" t="s">
        <v>33</v>
      </c>
      <c r="AX1058" s="14" t="s">
        <v>71</v>
      </c>
      <c r="AY1058" s="220" t="s">
        <v>180</v>
      </c>
    </row>
    <row r="1059" spans="1:65" s="14" customFormat="1" ht="11.25">
      <c r="B1059" s="210"/>
      <c r="C1059" s="211"/>
      <c r="D1059" s="193" t="s">
        <v>193</v>
      </c>
      <c r="E1059" s="212" t="s">
        <v>19</v>
      </c>
      <c r="F1059" s="213" t="s">
        <v>1185</v>
      </c>
      <c r="G1059" s="211"/>
      <c r="H1059" s="214">
        <v>4.2</v>
      </c>
      <c r="I1059" s="215"/>
      <c r="J1059" s="211"/>
      <c r="K1059" s="211"/>
      <c r="L1059" s="216"/>
      <c r="M1059" s="217"/>
      <c r="N1059" s="218"/>
      <c r="O1059" s="218"/>
      <c r="P1059" s="218"/>
      <c r="Q1059" s="218"/>
      <c r="R1059" s="218"/>
      <c r="S1059" s="218"/>
      <c r="T1059" s="219"/>
      <c r="AT1059" s="220" t="s">
        <v>193</v>
      </c>
      <c r="AU1059" s="220" t="s">
        <v>80</v>
      </c>
      <c r="AV1059" s="14" t="s">
        <v>80</v>
      </c>
      <c r="AW1059" s="14" t="s">
        <v>33</v>
      </c>
      <c r="AX1059" s="14" t="s">
        <v>71</v>
      </c>
      <c r="AY1059" s="220" t="s">
        <v>180</v>
      </c>
    </row>
    <row r="1060" spans="1:65" s="14" customFormat="1" ht="11.25">
      <c r="B1060" s="210"/>
      <c r="C1060" s="211"/>
      <c r="D1060" s="193" t="s">
        <v>193</v>
      </c>
      <c r="E1060" s="212" t="s">
        <v>19</v>
      </c>
      <c r="F1060" s="213" t="s">
        <v>1186</v>
      </c>
      <c r="G1060" s="211"/>
      <c r="H1060" s="214">
        <v>9.15</v>
      </c>
      <c r="I1060" s="215"/>
      <c r="J1060" s="211"/>
      <c r="K1060" s="211"/>
      <c r="L1060" s="216"/>
      <c r="M1060" s="217"/>
      <c r="N1060" s="218"/>
      <c r="O1060" s="218"/>
      <c r="P1060" s="218"/>
      <c r="Q1060" s="218"/>
      <c r="R1060" s="218"/>
      <c r="S1060" s="218"/>
      <c r="T1060" s="219"/>
      <c r="AT1060" s="220" t="s">
        <v>193</v>
      </c>
      <c r="AU1060" s="220" t="s">
        <v>80</v>
      </c>
      <c r="AV1060" s="14" t="s">
        <v>80</v>
      </c>
      <c r="AW1060" s="14" t="s">
        <v>33</v>
      </c>
      <c r="AX1060" s="14" t="s">
        <v>71</v>
      </c>
      <c r="AY1060" s="220" t="s">
        <v>180</v>
      </c>
    </row>
    <row r="1061" spans="1:65" s="16" customFormat="1" ht="11.25">
      <c r="B1061" s="242"/>
      <c r="C1061" s="243"/>
      <c r="D1061" s="193" t="s">
        <v>193</v>
      </c>
      <c r="E1061" s="244" t="s">
        <v>19</v>
      </c>
      <c r="F1061" s="245" t="s">
        <v>1187</v>
      </c>
      <c r="G1061" s="243"/>
      <c r="H1061" s="246">
        <v>37.950000000000003</v>
      </c>
      <c r="I1061" s="247"/>
      <c r="J1061" s="243"/>
      <c r="K1061" s="243"/>
      <c r="L1061" s="248"/>
      <c r="M1061" s="249"/>
      <c r="N1061" s="250"/>
      <c r="O1061" s="250"/>
      <c r="P1061" s="250"/>
      <c r="Q1061" s="250"/>
      <c r="R1061" s="250"/>
      <c r="S1061" s="250"/>
      <c r="T1061" s="251"/>
      <c r="AT1061" s="252" t="s">
        <v>193</v>
      </c>
      <c r="AU1061" s="252" t="s">
        <v>80</v>
      </c>
      <c r="AV1061" s="16" t="s">
        <v>91</v>
      </c>
      <c r="AW1061" s="16" t="s">
        <v>33</v>
      </c>
      <c r="AX1061" s="16" t="s">
        <v>71</v>
      </c>
      <c r="AY1061" s="252" t="s">
        <v>180</v>
      </c>
    </row>
    <row r="1062" spans="1:65" s="13" customFormat="1" ht="11.25">
      <c r="B1062" s="200"/>
      <c r="C1062" s="201"/>
      <c r="D1062" s="193" t="s">
        <v>193</v>
      </c>
      <c r="E1062" s="202" t="s">
        <v>19</v>
      </c>
      <c r="F1062" s="203" t="s">
        <v>1188</v>
      </c>
      <c r="G1062" s="201"/>
      <c r="H1062" s="202" t="s">
        <v>19</v>
      </c>
      <c r="I1062" s="204"/>
      <c r="J1062" s="201"/>
      <c r="K1062" s="201"/>
      <c r="L1062" s="205"/>
      <c r="M1062" s="206"/>
      <c r="N1062" s="207"/>
      <c r="O1062" s="207"/>
      <c r="P1062" s="207"/>
      <c r="Q1062" s="207"/>
      <c r="R1062" s="207"/>
      <c r="S1062" s="207"/>
      <c r="T1062" s="208"/>
      <c r="AT1062" s="209" t="s">
        <v>193</v>
      </c>
      <c r="AU1062" s="209" t="s">
        <v>80</v>
      </c>
      <c r="AV1062" s="13" t="s">
        <v>78</v>
      </c>
      <c r="AW1062" s="13" t="s">
        <v>33</v>
      </c>
      <c r="AX1062" s="13" t="s">
        <v>71</v>
      </c>
      <c r="AY1062" s="209" t="s">
        <v>180</v>
      </c>
    </row>
    <row r="1063" spans="1:65" s="14" customFormat="1" ht="11.25">
      <c r="B1063" s="210"/>
      <c r="C1063" s="211"/>
      <c r="D1063" s="193" t="s">
        <v>193</v>
      </c>
      <c r="E1063" s="212" t="s">
        <v>19</v>
      </c>
      <c r="F1063" s="213" t="s">
        <v>1189</v>
      </c>
      <c r="G1063" s="211"/>
      <c r="H1063" s="214">
        <v>1.5</v>
      </c>
      <c r="I1063" s="215"/>
      <c r="J1063" s="211"/>
      <c r="K1063" s="211"/>
      <c r="L1063" s="216"/>
      <c r="M1063" s="217"/>
      <c r="N1063" s="218"/>
      <c r="O1063" s="218"/>
      <c r="P1063" s="218"/>
      <c r="Q1063" s="218"/>
      <c r="R1063" s="218"/>
      <c r="S1063" s="218"/>
      <c r="T1063" s="219"/>
      <c r="AT1063" s="220" t="s">
        <v>193</v>
      </c>
      <c r="AU1063" s="220" t="s">
        <v>80</v>
      </c>
      <c r="AV1063" s="14" t="s">
        <v>80</v>
      </c>
      <c r="AW1063" s="14" t="s">
        <v>33</v>
      </c>
      <c r="AX1063" s="14" t="s">
        <v>71</v>
      </c>
      <c r="AY1063" s="220" t="s">
        <v>180</v>
      </c>
    </row>
    <row r="1064" spans="1:65" s="14" customFormat="1" ht="11.25">
      <c r="B1064" s="210"/>
      <c r="C1064" s="211"/>
      <c r="D1064" s="193" t="s">
        <v>193</v>
      </c>
      <c r="E1064" s="212" t="s">
        <v>19</v>
      </c>
      <c r="F1064" s="213" t="s">
        <v>1190</v>
      </c>
      <c r="G1064" s="211"/>
      <c r="H1064" s="214">
        <v>2.2000000000000002</v>
      </c>
      <c r="I1064" s="215"/>
      <c r="J1064" s="211"/>
      <c r="K1064" s="211"/>
      <c r="L1064" s="216"/>
      <c r="M1064" s="217"/>
      <c r="N1064" s="218"/>
      <c r="O1064" s="218"/>
      <c r="P1064" s="218"/>
      <c r="Q1064" s="218"/>
      <c r="R1064" s="218"/>
      <c r="S1064" s="218"/>
      <c r="T1064" s="219"/>
      <c r="AT1064" s="220" t="s">
        <v>193</v>
      </c>
      <c r="AU1064" s="220" t="s">
        <v>80</v>
      </c>
      <c r="AV1064" s="14" t="s">
        <v>80</v>
      </c>
      <c r="AW1064" s="14" t="s">
        <v>33</v>
      </c>
      <c r="AX1064" s="14" t="s">
        <v>71</v>
      </c>
      <c r="AY1064" s="220" t="s">
        <v>180</v>
      </c>
    </row>
    <row r="1065" spans="1:65" s="14" customFormat="1" ht="11.25">
      <c r="B1065" s="210"/>
      <c r="C1065" s="211"/>
      <c r="D1065" s="193" t="s">
        <v>193</v>
      </c>
      <c r="E1065" s="212" t="s">
        <v>19</v>
      </c>
      <c r="F1065" s="213" t="s">
        <v>1191</v>
      </c>
      <c r="G1065" s="211"/>
      <c r="H1065" s="214">
        <v>3.5</v>
      </c>
      <c r="I1065" s="215"/>
      <c r="J1065" s="211"/>
      <c r="K1065" s="211"/>
      <c r="L1065" s="216"/>
      <c r="M1065" s="217"/>
      <c r="N1065" s="218"/>
      <c r="O1065" s="218"/>
      <c r="P1065" s="218"/>
      <c r="Q1065" s="218"/>
      <c r="R1065" s="218"/>
      <c r="S1065" s="218"/>
      <c r="T1065" s="219"/>
      <c r="AT1065" s="220" t="s">
        <v>193</v>
      </c>
      <c r="AU1065" s="220" t="s">
        <v>80</v>
      </c>
      <c r="AV1065" s="14" t="s">
        <v>80</v>
      </c>
      <c r="AW1065" s="14" t="s">
        <v>33</v>
      </c>
      <c r="AX1065" s="14" t="s">
        <v>71</v>
      </c>
      <c r="AY1065" s="220" t="s">
        <v>180</v>
      </c>
    </row>
    <row r="1066" spans="1:65" s="16" customFormat="1" ht="11.25">
      <c r="B1066" s="242"/>
      <c r="C1066" s="243"/>
      <c r="D1066" s="193" t="s">
        <v>193</v>
      </c>
      <c r="E1066" s="244" t="s">
        <v>19</v>
      </c>
      <c r="F1066" s="245" t="s">
        <v>391</v>
      </c>
      <c r="G1066" s="243"/>
      <c r="H1066" s="246">
        <v>7.2</v>
      </c>
      <c r="I1066" s="247"/>
      <c r="J1066" s="243"/>
      <c r="K1066" s="243"/>
      <c r="L1066" s="248"/>
      <c r="M1066" s="249"/>
      <c r="N1066" s="250"/>
      <c r="O1066" s="250"/>
      <c r="P1066" s="250"/>
      <c r="Q1066" s="250"/>
      <c r="R1066" s="250"/>
      <c r="S1066" s="250"/>
      <c r="T1066" s="251"/>
      <c r="AT1066" s="252" t="s">
        <v>193</v>
      </c>
      <c r="AU1066" s="252" t="s">
        <v>80</v>
      </c>
      <c r="AV1066" s="16" t="s">
        <v>91</v>
      </c>
      <c r="AW1066" s="16" t="s">
        <v>33</v>
      </c>
      <c r="AX1066" s="16" t="s">
        <v>71</v>
      </c>
      <c r="AY1066" s="252" t="s">
        <v>180</v>
      </c>
    </row>
    <row r="1067" spans="1:65" s="15" customFormat="1" ht="11.25">
      <c r="B1067" s="221"/>
      <c r="C1067" s="222"/>
      <c r="D1067" s="193" t="s">
        <v>193</v>
      </c>
      <c r="E1067" s="223" t="s">
        <v>19</v>
      </c>
      <c r="F1067" s="224" t="s">
        <v>238</v>
      </c>
      <c r="G1067" s="222"/>
      <c r="H1067" s="225">
        <v>45.15</v>
      </c>
      <c r="I1067" s="226"/>
      <c r="J1067" s="222"/>
      <c r="K1067" s="222"/>
      <c r="L1067" s="227"/>
      <c r="M1067" s="228"/>
      <c r="N1067" s="229"/>
      <c r="O1067" s="229"/>
      <c r="P1067" s="229"/>
      <c r="Q1067" s="229"/>
      <c r="R1067" s="229"/>
      <c r="S1067" s="229"/>
      <c r="T1067" s="230"/>
      <c r="AT1067" s="231" t="s">
        <v>193</v>
      </c>
      <c r="AU1067" s="231" t="s">
        <v>80</v>
      </c>
      <c r="AV1067" s="15" t="s">
        <v>187</v>
      </c>
      <c r="AW1067" s="15" t="s">
        <v>33</v>
      </c>
      <c r="AX1067" s="15" t="s">
        <v>78</v>
      </c>
      <c r="AY1067" s="231" t="s">
        <v>180</v>
      </c>
    </row>
    <row r="1068" spans="1:65" s="2" customFormat="1" ht="24.2" customHeight="1">
      <c r="A1068" s="36"/>
      <c r="B1068" s="37"/>
      <c r="C1068" s="180" t="s">
        <v>1198</v>
      </c>
      <c r="D1068" s="180" t="s">
        <v>182</v>
      </c>
      <c r="E1068" s="181" t="s">
        <v>1199</v>
      </c>
      <c r="F1068" s="182" t="s">
        <v>1200</v>
      </c>
      <c r="G1068" s="183" t="s">
        <v>230</v>
      </c>
      <c r="H1068" s="184">
        <v>45.15</v>
      </c>
      <c r="I1068" s="185"/>
      <c r="J1068" s="186">
        <f>ROUND(I1068*H1068,2)</f>
        <v>0</v>
      </c>
      <c r="K1068" s="182" t="s">
        <v>186</v>
      </c>
      <c r="L1068" s="41"/>
      <c r="M1068" s="187" t="s">
        <v>19</v>
      </c>
      <c r="N1068" s="188" t="s">
        <v>42</v>
      </c>
      <c r="O1068" s="66"/>
      <c r="P1068" s="189">
        <f>O1068*H1068</f>
        <v>0</v>
      </c>
      <c r="Q1068" s="189">
        <v>2.5499999999999998E-2</v>
      </c>
      <c r="R1068" s="189">
        <f>Q1068*H1068</f>
        <v>1.1513249999999999</v>
      </c>
      <c r="S1068" s="189">
        <v>0</v>
      </c>
      <c r="T1068" s="190">
        <f>S1068*H1068</f>
        <v>0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191" t="s">
        <v>312</v>
      </c>
      <c r="AT1068" s="191" t="s">
        <v>182</v>
      </c>
      <c r="AU1068" s="191" t="s">
        <v>80</v>
      </c>
      <c r="AY1068" s="19" t="s">
        <v>180</v>
      </c>
      <c r="BE1068" s="192">
        <f>IF(N1068="základní",J1068,0)</f>
        <v>0</v>
      </c>
      <c r="BF1068" s="192">
        <f>IF(N1068="snížená",J1068,0)</f>
        <v>0</v>
      </c>
      <c r="BG1068" s="192">
        <f>IF(N1068="zákl. přenesená",J1068,0)</f>
        <v>0</v>
      </c>
      <c r="BH1068" s="192">
        <f>IF(N1068="sníž. přenesená",J1068,0)</f>
        <v>0</v>
      </c>
      <c r="BI1068" s="192">
        <f>IF(N1068="nulová",J1068,0)</f>
        <v>0</v>
      </c>
      <c r="BJ1068" s="19" t="s">
        <v>78</v>
      </c>
      <c r="BK1068" s="192">
        <f>ROUND(I1068*H1068,2)</f>
        <v>0</v>
      </c>
      <c r="BL1068" s="19" t="s">
        <v>312</v>
      </c>
      <c r="BM1068" s="191" t="s">
        <v>1201</v>
      </c>
    </row>
    <row r="1069" spans="1:65" s="2" customFormat="1" ht="19.5">
      <c r="A1069" s="36"/>
      <c r="B1069" s="37"/>
      <c r="C1069" s="38"/>
      <c r="D1069" s="193" t="s">
        <v>189</v>
      </c>
      <c r="E1069" s="38"/>
      <c r="F1069" s="194" t="s">
        <v>1202</v>
      </c>
      <c r="G1069" s="38"/>
      <c r="H1069" s="38"/>
      <c r="I1069" s="195"/>
      <c r="J1069" s="38"/>
      <c r="K1069" s="38"/>
      <c r="L1069" s="41"/>
      <c r="M1069" s="196"/>
      <c r="N1069" s="197"/>
      <c r="O1069" s="66"/>
      <c r="P1069" s="66"/>
      <c r="Q1069" s="66"/>
      <c r="R1069" s="66"/>
      <c r="S1069" s="66"/>
      <c r="T1069" s="67"/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T1069" s="19" t="s">
        <v>189</v>
      </c>
      <c r="AU1069" s="19" t="s">
        <v>80</v>
      </c>
    </row>
    <row r="1070" spans="1:65" s="2" customFormat="1" ht="11.25">
      <c r="A1070" s="36"/>
      <c r="B1070" s="37"/>
      <c r="C1070" s="38"/>
      <c r="D1070" s="198" t="s">
        <v>191</v>
      </c>
      <c r="E1070" s="38"/>
      <c r="F1070" s="199" t="s">
        <v>1203</v>
      </c>
      <c r="G1070" s="38"/>
      <c r="H1070" s="38"/>
      <c r="I1070" s="195"/>
      <c r="J1070" s="38"/>
      <c r="K1070" s="38"/>
      <c r="L1070" s="41"/>
      <c r="M1070" s="196"/>
      <c r="N1070" s="197"/>
      <c r="O1070" s="66"/>
      <c r="P1070" s="66"/>
      <c r="Q1070" s="66"/>
      <c r="R1070" s="66"/>
      <c r="S1070" s="66"/>
      <c r="T1070" s="67"/>
      <c r="U1070" s="36"/>
      <c r="V1070" s="36"/>
      <c r="W1070" s="36"/>
      <c r="X1070" s="36"/>
      <c r="Y1070" s="36"/>
      <c r="Z1070" s="36"/>
      <c r="AA1070" s="36"/>
      <c r="AB1070" s="36"/>
      <c r="AC1070" s="36"/>
      <c r="AD1070" s="36"/>
      <c r="AE1070" s="36"/>
      <c r="AT1070" s="19" t="s">
        <v>191</v>
      </c>
      <c r="AU1070" s="19" t="s">
        <v>80</v>
      </c>
    </row>
    <row r="1071" spans="1:65" s="13" customFormat="1" ht="11.25">
      <c r="B1071" s="200"/>
      <c r="C1071" s="201"/>
      <c r="D1071" s="193" t="s">
        <v>193</v>
      </c>
      <c r="E1071" s="202" t="s">
        <v>19</v>
      </c>
      <c r="F1071" s="203" t="s">
        <v>224</v>
      </c>
      <c r="G1071" s="201"/>
      <c r="H1071" s="202" t="s">
        <v>19</v>
      </c>
      <c r="I1071" s="204"/>
      <c r="J1071" s="201"/>
      <c r="K1071" s="201"/>
      <c r="L1071" s="205"/>
      <c r="M1071" s="206"/>
      <c r="N1071" s="207"/>
      <c r="O1071" s="207"/>
      <c r="P1071" s="207"/>
      <c r="Q1071" s="207"/>
      <c r="R1071" s="207"/>
      <c r="S1071" s="207"/>
      <c r="T1071" s="208"/>
      <c r="AT1071" s="209" t="s">
        <v>193</v>
      </c>
      <c r="AU1071" s="209" t="s">
        <v>80</v>
      </c>
      <c r="AV1071" s="13" t="s">
        <v>78</v>
      </c>
      <c r="AW1071" s="13" t="s">
        <v>33</v>
      </c>
      <c r="AX1071" s="13" t="s">
        <v>71</v>
      </c>
      <c r="AY1071" s="209" t="s">
        <v>180</v>
      </c>
    </row>
    <row r="1072" spans="1:65" s="13" customFormat="1" ht="11.25">
      <c r="B1072" s="200"/>
      <c r="C1072" s="201"/>
      <c r="D1072" s="193" t="s">
        <v>193</v>
      </c>
      <c r="E1072" s="202" t="s">
        <v>19</v>
      </c>
      <c r="F1072" s="203" t="s">
        <v>1179</v>
      </c>
      <c r="G1072" s="201"/>
      <c r="H1072" s="202" t="s">
        <v>19</v>
      </c>
      <c r="I1072" s="204"/>
      <c r="J1072" s="201"/>
      <c r="K1072" s="201"/>
      <c r="L1072" s="205"/>
      <c r="M1072" s="206"/>
      <c r="N1072" s="207"/>
      <c r="O1072" s="207"/>
      <c r="P1072" s="207"/>
      <c r="Q1072" s="207"/>
      <c r="R1072" s="207"/>
      <c r="S1072" s="207"/>
      <c r="T1072" s="208"/>
      <c r="AT1072" s="209" t="s">
        <v>193</v>
      </c>
      <c r="AU1072" s="209" t="s">
        <v>80</v>
      </c>
      <c r="AV1072" s="13" t="s">
        <v>78</v>
      </c>
      <c r="AW1072" s="13" t="s">
        <v>33</v>
      </c>
      <c r="AX1072" s="13" t="s">
        <v>71</v>
      </c>
      <c r="AY1072" s="209" t="s">
        <v>180</v>
      </c>
    </row>
    <row r="1073" spans="1:65" s="14" customFormat="1" ht="11.25">
      <c r="B1073" s="210"/>
      <c r="C1073" s="211"/>
      <c r="D1073" s="193" t="s">
        <v>193</v>
      </c>
      <c r="E1073" s="212" t="s">
        <v>19</v>
      </c>
      <c r="F1073" s="213" t="s">
        <v>1180</v>
      </c>
      <c r="G1073" s="211"/>
      <c r="H1073" s="214">
        <v>5.2</v>
      </c>
      <c r="I1073" s="215"/>
      <c r="J1073" s="211"/>
      <c r="K1073" s="211"/>
      <c r="L1073" s="216"/>
      <c r="M1073" s="217"/>
      <c r="N1073" s="218"/>
      <c r="O1073" s="218"/>
      <c r="P1073" s="218"/>
      <c r="Q1073" s="218"/>
      <c r="R1073" s="218"/>
      <c r="S1073" s="218"/>
      <c r="T1073" s="219"/>
      <c r="AT1073" s="220" t="s">
        <v>193</v>
      </c>
      <c r="AU1073" s="220" t="s">
        <v>80</v>
      </c>
      <c r="AV1073" s="14" t="s">
        <v>80</v>
      </c>
      <c r="AW1073" s="14" t="s">
        <v>33</v>
      </c>
      <c r="AX1073" s="14" t="s">
        <v>71</v>
      </c>
      <c r="AY1073" s="220" t="s">
        <v>180</v>
      </c>
    </row>
    <row r="1074" spans="1:65" s="14" customFormat="1" ht="11.25">
      <c r="B1074" s="210"/>
      <c r="C1074" s="211"/>
      <c r="D1074" s="193" t="s">
        <v>193</v>
      </c>
      <c r="E1074" s="212" t="s">
        <v>19</v>
      </c>
      <c r="F1074" s="213" t="s">
        <v>1181</v>
      </c>
      <c r="G1074" s="211"/>
      <c r="H1074" s="214">
        <v>1.2</v>
      </c>
      <c r="I1074" s="215"/>
      <c r="J1074" s="211"/>
      <c r="K1074" s="211"/>
      <c r="L1074" s="216"/>
      <c r="M1074" s="217"/>
      <c r="N1074" s="218"/>
      <c r="O1074" s="218"/>
      <c r="P1074" s="218"/>
      <c r="Q1074" s="218"/>
      <c r="R1074" s="218"/>
      <c r="S1074" s="218"/>
      <c r="T1074" s="219"/>
      <c r="AT1074" s="220" t="s">
        <v>193</v>
      </c>
      <c r="AU1074" s="220" t="s">
        <v>80</v>
      </c>
      <c r="AV1074" s="14" t="s">
        <v>80</v>
      </c>
      <c r="AW1074" s="14" t="s">
        <v>33</v>
      </c>
      <c r="AX1074" s="14" t="s">
        <v>71</v>
      </c>
      <c r="AY1074" s="220" t="s">
        <v>180</v>
      </c>
    </row>
    <row r="1075" spans="1:65" s="14" customFormat="1" ht="11.25">
      <c r="B1075" s="210"/>
      <c r="C1075" s="211"/>
      <c r="D1075" s="193" t="s">
        <v>193</v>
      </c>
      <c r="E1075" s="212" t="s">
        <v>19</v>
      </c>
      <c r="F1075" s="213" t="s">
        <v>1182</v>
      </c>
      <c r="G1075" s="211"/>
      <c r="H1075" s="214">
        <v>1.2</v>
      </c>
      <c r="I1075" s="215"/>
      <c r="J1075" s="211"/>
      <c r="K1075" s="211"/>
      <c r="L1075" s="216"/>
      <c r="M1075" s="217"/>
      <c r="N1075" s="218"/>
      <c r="O1075" s="218"/>
      <c r="P1075" s="218"/>
      <c r="Q1075" s="218"/>
      <c r="R1075" s="218"/>
      <c r="S1075" s="218"/>
      <c r="T1075" s="219"/>
      <c r="AT1075" s="220" t="s">
        <v>193</v>
      </c>
      <c r="AU1075" s="220" t="s">
        <v>80</v>
      </c>
      <c r="AV1075" s="14" t="s">
        <v>80</v>
      </c>
      <c r="AW1075" s="14" t="s">
        <v>33</v>
      </c>
      <c r="AX1075" s="14" t="s">
        <v>71</v>
      </c>
      <c r="AY1075" s="220" t="s">
        <v>180</v>
      </c>
    </row>
    <row r="1076" spans="1:65" s="14" customFormat="1" ht="11.25">
      <c r="B1076" s="210"/>
      <c r="C1076" s="211"/>
      <c r="D1076" s="193" t="s">
        <v>193</v>
      </c>
      <c r="E1076" s="212" t="s">
        <v>19</v>
      </c>
      <c r="F1076" s="213" t="s">
        <v>1183</v>
      </c>
      <c r="G1076" s="211"/>
      <c r="H1076" s="214">
        <v>1.5</v>
      </c>
      <c r="I1076" s="215"/>
      <c r="J1076" s="211"/>
      <c r="K1076" s="211"/>
      <c r="L1076" s="216"/>
      <c r="M1076" s="217"/>
      <c r="N1076" s="218"/>
      <c r="O1076" s="218"/>
      <c r="P1076" s="218"/>
      <c r="Q1076" s="218"/>
      <c r="R1076" s="218"/>
      <c r="S1076" s="218"/>
      <c r="T1076" s="219"/>
      <c r="AT1076" s="220" t="s">
        <v>193</v>
      </c>
      <c r="AU1076" s="220" t="s">
        <v>80</v>
      </c>
      <c r="AV1076" s="14" t="s">
        <v>80</v>
      </c>
      <c r="AW1076" s="14" t="s">
        <v>33</v>
      </c>
      <c r="AX1076" s="14" t="s">
        <v>71</v>
      </c>
      <c r="AY1076" s="220" t="s">
        <v>180</v>
      </c>
    </row>
    <row r="1077" spans="1:65" s="14" customFormat="1" ht="11.25">
      <c r="B1077" s="210"/>
      <c r="C1077" s="211"/>
      <c r="D1077" s="193" t="s">
        <v>193</v>
      </c>
      <c r="E1077" s="212" t="s">
        <v>19</v>
      </c>
      <c r="F1077" s="213" t="s">
        <v>1184</v>
      </c>
      <c r="G1077" s="211"/>
      <c r="H1077" s="214">
        <v>15.5</v>
      </c>
      <c r="I1077" s="215"/>
      <c r="J1077" s="211"/>
      <c r="K1077" s="211"/>
      <c r="L1077" s="216"/>
      <c r="M1077" s="217"/>
      <c r="N1077" s="218"/>
      <c r="O1077" s="218"/>
      <c r="P1077" s="218"/>
      <c r="Q1077" s="218"/>
      <c r="R1077" s="218"/>
      <c r="S1077" s="218"/>
      <c r="T1077" s="219"/>
      <c r="AT1077" s="220" t="s">
        <v>193</v>
      </c>
      <c r="AU1077" s="220" t="s">
        <v>80</v>
      </c>
      <c r="AV1077" s="14" t="s">
        <v>80</v>
      </c>
      <c r="AW1077" s="14" t="s">
        <v>33</v>
      </c>
      <c r="AX1077" s="14" t="s">
        <v>71</v>
      </c>
      <c r="AY1077" s="220" t="s">
        <v>180</v>
      </c>
    </row>
    <row r="1078" spans="1:65" s="14" customFormat="1" ht="11.25">
      <c r="B1078" s="210"/>
      <c r="C1078" s="211"/>
      <c r="D1078" s="193" t="s">
        <v>193</v>
      </c>
      <c r="E1078" s="212" t="s">
        <v>19</v>
      </c>
      <c r="F1078" s="213" t="s">
        <v>1185</v>
      </c>
      <c r="G1078" s="211"/>
      <c r="H1078" s="214">
        <v>4.2</v>
      </c>
      <c r="I1078" s="215"/>
      <c r="J1078" s="211"/>
      <c r="K1078" s="211"/>
      <c r="L1078" s="216"/>
      <c r="M1078" s="217"/>
      <c r="N1078" s="218"/>
      <c r="O1078" s="218"/>
      <c r="P1078" s="218"/>
      <c r="Q1078" s="218"/>
      <c r="R1078" s="218"/>
      <c r="S1078" s="218"/>
      <c r="T1078" s="219"/>
      <c r="AT1078" s="220" t="s">
        <v>193</v>
      </c>
      <c r="AU1078" s="220" t="s">
        <v>80</v>
      </c>
      <c r="AV1078" s="14" t="s">
        <v>80</v>
      </c>
      <c r="AW1078" s="14" t="s">
        <v>33</v>
      </c>
      <c r="AX1078" s="14" t="s">
        <v>71</v>
      </c>
      <c r="AY1078" s="220" t="s">
        <v>180</v>
      </c>
    </row>
    <row r="1079" spans="1:65" s="14" customFormat="1" ht="11.25">
      <c r="B1079" s="210"/>
      <c r="C1079" s="211"/>
      <c r="D1079" s="193" t="s">
        <v>193</v>
      </c>
      <c r="E1079" s="212" t="s">
        <v>19</v>
      </c>
      <c r="F1079" s="213" t="s">
        <v>1186</v>
      </c>
      <c r="G1079" s="211"/>
      <c r="H1079" s="214">
        <v>9.15</v>
      </c>
      <c r="I1079" s="215"/>
      <c r="J1079" s="211"/>
      <c r="K1079" s="211"/>
      <c r="L1079" s="216"/>
      <c r="M1079" s="217"/>
      <c r="N1079" s="218"/>
      <c r="O1079" s="218"/>
      <c r="P1079" s="218"/>
      <c r="Q1079" s="218"/>
      <c r="R1079" s="218"/>
      <c r="S1079" s="218"/>
      <c r="T1079" s="219"/>
      <c r="AT1079" s="220" t="s">
        <v>193</v>
      </c>
      <c r="AU1079" s="220" t="s">
        <v>80</v>
      </c>
      <c r="AV1079" s="14" t="s">
        <v>80</v>
      </c>
      <c r="AW1079" s="14" t="s">
        <v>33</v>
      </c>
      <c r="AX1079" s="14" t="s">
        <v>71</v>
      </c>
      <c r="AY1079" s="220" t="s">
        <v>180</v>
      </c>
    </row>
    <row r="1080" spans="1:65" s="16" customFormat="1" ht="11.25">
      <c r="B1080" s="242"/>
      <c r="C1080" s="243"/>
      <c r="D1080" s="193" t="s">
        <v>193</v>
      </c>
      <c r="E1080" s="244" t="s">
        <v>19</v>
      </c>
      <c r="F1080" s="245" t="s">
        <v>1187</v>
      </c>
      <c r="G1080" s="243"/>
      <c r="H1080" s="246">
        <v>37.950000000000003</v>
      </c>
      <c r="I1080" s="247"/>
      <c r="J1080" s="243"/>
      <c r="K1080" s="243"/>
      <c r="L1080" s="248"/>
      <c r="M1080" s="249"/>
      <c r="N1080" s="250"/>
      <c r="O1080" s="250"/>
      <c r="P1080" s="250"/>
      <c r="Q1080" s="250"/>
      <c r="R1080" s="250"/>
      <c r="S1080" s="250"/>
      <c r="T1080" s="251"/>
      <c r="AT1080" s="252" t="s">
        <v>193</v>
      </c>
      <c r="AU1080" s="252" t="s">
        <v>80</v>
      </c>
      <c r="AV1080" s="16" t="s">
        <v>91</v>
      </c>
      <c r="AW1080" s="16" t="s">
        <v>33</v>
      </c>
      <c r="AX1080" s="16" t="s">
        <v>71</v>
      </c>
      <c r="AY1080" s="252" t="s">
        <v>180</v>
      </c>
    </row>
    <row r="1081" spans="1:65" s="13" customFormat="1" ht="11.25">
      <c r="B1081" s="200"/>
      <c r="C1081" s="201"/>
      <c r="D1081" s="193" t="s">
        <v>193</v>
      </c>
      <c r="E1081" s="202" t="s">
        <v>19</v>
      </c>
      <c r="F1081" s="203" t="s">
        <v>1188</v>
      </c>
      <c r="G1081" s="201"/>
      <c r="H1081" s="202" t="s">
        <v>19</v>
      </c>
      <c r="I1081" s="204"/>
      <c r="J1081" s="201"/>
      <c r="K1081" s="201"/>
      <c r="L1081" s="205"/>
      <c r="M1081" s="206"/>
      <c r="N1081" s="207"/>
      <c r="O1081" s="207"/>
      <c r="P1081" s="207"/>
      <c r="Q1081" s="207"/>
      <c r="R1081" s="207"/>
      <c r="S1081" s="207"/>
      <c r="T1081" s="208"/>
      <c r="AT1081" s="209" t="s">
        <v>193</v>
      </c>
      <c r="AU1081" s="209" t="s">
        <v>80</v>
      </c>
      <c r="AV1081" s="13" t="s">
        <v>78</v>
      </c>
      <c r="AW1081" s="13" t="s">
        <v>33</v>
      </c>
      <c r="AX1081" s="13" t="s">
        <v>71</v>
      </c>
      <c r="AY1081" s="209" t="s">
        <v>180</v>
      </c>
    </row>
    <row r="1082" spans="1:65" s="14" customFormat="1" ht="11.25">
      <c r="B1082" s="210"/>
      <c r="C1082" s="211"/>
      <c r="D1082" s="193" t="s">
        <v>193</v>
      </c>
      <c r="E1082" s="212" t="s">
        <v>19</v>
      </c>
      <c r="F1082" s="213" t="s">
        <v>1189</v>
      </c>
      <c r="G1082" s="211"/>
      <c r="H1082" s="214">
        <v>1.5</v>
      </c>
      <c r="I1082" s="215"/>
      <c r="J1082" s="211"/>
      <c r="K1082" s="211"/>
      <c r="L1082" s="216"/>
      <c r="M1082" s="217"/>
      <c r="N1082" s="218"/>
      <c r="O1082" s="218"/>
      <c r="P1082" s="218"/>
      <c r="Q1082" s="218"/>
      <c r="R1082" s="218"/>
      <c r="S1082" s="218"/>
      <c r="T1082" s="219"/>
      <c r="AT1082" s="220" t="s">
        <v>193</v>
      </c>
      <c r="AU1082" s="220" t="s">
        <v>80</v>
      </c>
      <c r="AV1082" s="14" t="s">
        <v>80</v>
      </c>
      <c r="AW1082" s="14" t="s">
        <v>33</v>
      </c>
      <c r="AX1082" s="14" t="s">
        <v>71</v>
      </c>
      <c r="AY1082" s="220" t="s">
        <v>180</v>
      </c>
    </row>
    <row r="1083" spans="1:65" s="14" customFormat="1" ht="11.25">
      <c r="B1083" s="210"/>
      <c r="C1083" s="211"/>
      <c r="D1083" s="193" t="s">
        <v>193</v>
      </c>
      <c r="E1083" s="212" t="s">
        <v>19</v>
      </c>
      <c r="F1083" s="213" t="s">
        <v>1190</v>
      </c>
      <c r="G1083" s="211"/>
      <c r="H1083" s="214">
        <v>2.2000000000000002</v>
      </c>
      <c r="I1083" s="215"/>
      <c r="J1083" s="211"/>
      <c r="K1083" s="211"/>
      <c r="L1083" s="216"/>
      <c r="M1083" s="217"/>
      <c r="N1083" s="218"/>
      <c r="O1083" s="218"/>
      <c r="P1083" s="218"/>
      <c r="Q1083" s="218"/>
      <c r="R1083" s="218"/>
      <c r="S1083" s="218"/>
      <c r="T1083" s="219"/>
      <c r="AT1083" s="220" t="s">
        <v>193</v>
      </c>
      <c r="AU1083" s="220" t="s">
        <v>80</v>
      </c>
      <c r="AV1083" s="14" t="s">
        <v>80</v>
      </c>
      <c r="AW1083" s="14" t="s">
        <v>33</v>
      </c>
      <c r="AX1083" s="14" t="s">
        <v>71</v>
      </c>
      <c r="AY1083" s="220" t="s">
        <v>180</v>
      </c>
    </row>
    <row r="1084" spans="1:65" s="14" customFormat="1" ht="11.25">
      <c r="B1084" s="210"/>
      <c r="C1084" s="211"/>
      <c r="D1084" s="193" t="s">
        <v>193</v>
      </c>
      <c r="E1084" s="212" t="s">
        <v>19</v>
      </c>
      <c r="F1084" s="213" t="s">
        <v>1191</v>
      </c>
      <c r="G1084" s="211"/>
      <c r="H1084" s="214">
        <v>3.5</v>
      </c>
      <c r="I1084" s="215"/>
      <c r="J1084" s="211"/>
      <c r="K1084" s="211"/>
      <c r="L1084" s="216"/>
      <c r="M1084" s="217"/>
      <c r="N1084" s="218"/>
      <c r="O1084" s="218"/>
      <c r="P1084" s="218"/>
      <c r="Q1084" s="218"/>
      <c r="R1084" s="218"/>
      <c r="S1084" s="218"/>
      <c r="T1084" s="219"/>
      <c r="AT1084" s="220" t="s">
        <v>193</v>
      </c>
      <c r="AU1084" s="220" t="s">
        <v>80</v>
      </c>
      <c r="AV1084" s="14" t="s">
        <v>80</v>
      </c>
      <c r="AW1084" s="14" t="s">
        <v>33</v>
      </c>
      <c r="AX1084" s="14" t="s">
        <v>71</v>
      </c>
      <c r="AY1084" s="220" t="s">
        <v>180</v>
      </c>
    </row>
    <row r="1085" spans="1:65" s="16" customFormat="1" ht="11.25">
      <c r="B1085" s="242"/>
      <c r="C1085" s="243"/>
      <c r="D1085" s="193" t="s">
        <v>193</v>
      </c>
      <c r="E1085" s="244" t="s">
        <v>19</v>
      </c>
      <c r="F1085" s="245" t="s">
        <v>391</v>
      </c>
      <c r="G1085" s="243"/>
      <c r="H1085" s="246">
        <v>7.2</v>
      </c>
      <c r="I1085" s="247"/>
      <c r="J1085" s="243"/>
      <c r="K1085" s="243"/>
      <c r="L1085" s="248"/>
      <c r="M1085" s="249"/>
      <c r="N1085" s="250"/>
      <c r="O1085" s="250"/>
      <c r="P1085" s="250"/>
      <c r="Q1085" s="250"/>
      <c r="R1085" s="250"/>
      <c r="S1085" s="250"/>
      <c r="T1085" s="251"/>
      <c r="AT1085" s="252" t="s">
        <v>193</v>
      </c>
      <c r="AU1085" s="252" t="s">
        <v>80</v>
      </c>
      <c r="AV1085" s="16" t="s">
        <v>91</v>
      </c>
      <c r="AW1085" s="16" t="s">
        <v>33</v>
      </c>
      <c r="AX1085" s="16" t="s">
        <v>71</v>
      </c>
      <c r="AY1085" s="252" t="s">
        <v>180</v>
      </c>
    </row>
    <row r="1086" spans="1:65" s="15" customFormat="1" ht="11.25">
      <c r="B1086" s="221"/>
      <c r="C1086" s="222"/>
      <c r="D1086" s="193" t="s">
        <v>193</v>
      </c>
      <c r="E1086" s="223" t="s">
        <v>19</v>
      </c>
      <c r="F1086" s="224" t="s">
        <v>238</v>
      </c>
      <c r="G1086" s="222"/>
      <c r="H1086" s="225">
        <v>45.15</v>
      </c>
      <c r="I1086" s="226"/>
      <c r="J1086" s="222"/>
      <c r="K1086" s="222"/>
      <c r="L1086" s="227"/>
      <c r="M1086" s="228"/>
      <c r="N1086" s="229"/>
      <c r="O1086" s="229"/>
      <c r="P1086" s="229"/>
      <c r="Q1086" s="229"/>
      <c r="R1086" s="229"/>
      <c r="S1086" s="229"/>
      <c r="T1086" s="230"/>
      <c r="AT1086" s="231" t="s">
        <v>193</v>
      </c>
      <c r="AU1086" s="231" t="s">
        <v>80</v>
      </c>
      <c r="AV1086" s="15" t="s">
        <v>187</v>
      </c>
      <c r="AW1086" s="15" t="s">
        <v>33</v>
      </c>
      <c r="AX1086" s="15" t="s">
        <v>78</v>
      </c>
      <c r="AY1086" s="231" t="s">
        <v>180</v>
      </c>
    </row>
    <row r="1087" spans="1:65" s="2" customFormat="1" ht="24.2" customHeight="1">
      <c r="A1087" s="36"/>
      <c r="B1087" s="37"/>
      <c r="C1087" s="180" t="s">
        <v>1204</v>
      </c>
      <c r="D1087" s="180" t="s">
        <v>182</v>
      </c>
      <c r="E1087" s="181" t="s">
        <v>1205</v>
      </c>
      <c r="F1087" s="182" t="s">
        <v>1206</v>
      </c>
      <c r="G1087" s="183" t="s">
        <v>230</v>
      </c>
      <c r="H1087" s="184">
        <v>45.15</v>
      </c>
      <c r="I1087" s="185"/>
      <c r="J1087" s="186">
        <f>ROUND(I1087*H1087,2)</f>
        <v>0</v>
      </c>
      <c r="K1087" s="182" t="s">
        <v>186</v>
      </c>
      <c r="L1087" s="41"/>
      <c r="M1087" s="187" t="s">
        <v>19</v>
      </c>
      <c r="N1087" s="188" t="s">
        <v>42</v>
      </c>
      <c r="O1087" s="66"/>
      <c r="P1087" s="189">
        <f>O1087*H1087</f>
        <v>0</v>
      </c>
      <c r="Q1087" s="189">
        <v>5.4000000000000003E-3</v>
      </c>
      <c r="R1087" s="189">
        <f>Q1087*H1087</f>
        <v>0.24381</v>
      </c>
      <c r="S1087" s="189">
        <v>0</v>
      </c>
      <c r="T1087" s="190">
        <f>S1087*H1087</f>
        <v>0</v>
      </c>
      <c r="U1087" s="36"/>
      <c r="V1087" s="36"/>
      <c r="W1087" s="36"/>
      <c r="X1087" s="36"/>
      <c r="Y1087" s="36"/>
      <c r="Z1087" s="36"/>
      <c r="AA1087" s="36"/>
      <c r="AB1087" s="36"/>
      <c r="AC1087" s="36"/>
      <c r="AD1087" s="36"/>
      <c r="AE1087" s="36"/>
      <c r="AR1087" s="191" t="s">
        <v>312</v>
      </c>
      <c r="AT1087" s="191" t="s">
        <v>182</v>
      </c>
      <c r="AU1087" s="191" t="s">
        <v>80</v>
      </c>
      <c r="AY1087" s="19" t="s">
        <v>180</v>
      </c>
      <c r="BE1087" s="192">
        <f>IF(N1087="základní",J1087,0)</f>
        <v>0</v>
      </c>
      <c r="BF1087" s="192">
        <f>IF(N1087="snížená",J1087,0)</f>
        <v>0</v>
      </c>
      <c r="BG1087" s="192">
        <f>IF(N1087="zákl. přenesená",J1087,0)</f>
        <v>0</v>
      </c>
      <c r="BH1087" s="192">
        <f>IF(N1087="sníž. přenesená",J1087,0)</f>
        <v>0</v>
      </c>
      <c r="BI1087" s="192">
        <f>IF(N1087="nulová",J1087,0)</f>
        <v>0</v>
      </c>
      <c r="BJ1087" s="19" t="s">
        <v>78</v>
      </c>
      <c r="BK1087" s="192">
        <f>ROUND(I1087*H1087,2)</f>
        <v>0</v>
      </c>
      <c r="BL1087" s="19" t="s">
        <v>312</v>
      </c>
      <c r="BM1087" s="191" t="s">
        <v>1207</v>
      </c>
    </row>
    <row r="1088" spans="1:65" s="2" customFormat="1" ht="19.5">
      <c r="A1088" s="36"/>
      <c r="B1088" s="37"/>
      <c r="C1088" s="38"/>
      <c r="D1088" s="193" t="s">
        <v>189</v>
      </c>
      <c r="E1088" s="38"/>
      <c r="F1088" s="194" t="s">
        <v>1208</v>
      </c>
      <c r="G1088" s="38"/>
      <c r="H1088" s="38"/>
      <c r="I1088" s="195"/>
      <c r="J1088" s="38"/>
      <c r="K1088" s="38"/>
      <c r="L1088" s="41"/>
      <c r="M1088" s="196"/>
      <c r="N1088" s="197"/>
      <c r="O1088" s="66"/>
      <c r="P1088" s="66"/>
      <c r="Q1088" s="66"/>
      <c r="R1088" s="66"/>
      <c r="S1088" s="66"/>
      <c r="T1088" s="67"/>
      <c r="U1088" s="36"/>
      <c r="V1088" s="36"/>
      <c r="W1088" s="36"/>
      <c r="X1088" s="36"/>
      <c r="Y1088" s="36"/>
      <c r="Z1088" s="36"/>
      <c r="AA1088" s="36"/>
      <c r="AB1088" s="36"/>
      <c r="AC1088" s="36"/>
      <c r="AD1088" s="36"/>
      <c r="AE1088" s="36"/>
      <c r="AT1088" s="19" t="s">
        <v>189</v>
      </c>
      <c r="AU1088" s="19" t="s">
        <v>80</v>
      </c>
    </row>
    <row r="1089" spans="1:51" s="2" customFormat="1" ht="11.25">
      <c r="A1089" s="36"/>
      <c r="B1089" s="37"/>
      <c r="C1089" s="38"/>
      <c r="D1089" s="198" t="s">
        <v>191</v>
      </c>
      <c r="E1089" s="38"/>
      <c r="F1089" s="199" t="s">
        <v>1209</v>
      </c>
      <c r="G1089" s="38"/>
      <c r="H1089" s="38"/>
      <c r="I1089" s="195"/>
      <c r="J1089" s="38"/>
      <c r="K1089" s="38"/>
      <c r="L1089" s="41"/>
      <c r="M1089" s="196"/>
      <c r="N1089" s="197"/>
      <c r="O1089" s="66"/>
      <c r="P1089" s="66"/>
      <c r="Q1089" s="66"/>
      <c r="R1089" s="66"/>
      <c r="S1089" s="66"/>
      <c r="T1089" s="67"/>
      <c r="U1089" s="36"/>
      <c r="V1089" s="36"/>
      <c r="W1089" s="36"/>
      <c r="X1089" s="36"/>
      <c r="Y1089" s="36"/>
      <c r="Z1089" s="36"/>
      <c r="AA1089" s="36"/>
      <c r="AB1089" s="36"/>
      <c r="AC1089" s="36"/>
      <c r="AD1089" s="36"/>
      <c r="AE1089" s="36"/>
      <c r="AT1089" s="19" t="s">
        <v>191</v>
      </c>
      <c r="AU1089" s="19" t="s">
        <v>80</v>
      </c>
    </row>
    <row r="1090" spans="1:51" s="13" customFormat="1" ht="11.25">
      <c r="B1090" s="200"/>
      <c r="C1090" s="201"/>
      <c r="D1090" s="193" t="s">
        <v>193</v>
      </c>
      <c r="E1090" s="202" t="s">
        <v>19</v>
      </c>
      <c r="F1090" s="203" t="s">
        <v>224</v>
      </c>
      <c r="G1090" s="201"/>
      <c r="H1090" s="202" t="s">
        <v>19</v>
      </c>
      <c r="I1090" s="204"/>
      <c r="J1090" s="201"/>
      <c r="K1090" s="201"/>
      <c r="L1090" s="205"/>
      <c r="M1090" s="206"/>
      <c r="N1090" s="207"/>
      <c r="O1090" s="207"/>
      <c r="P1090" s="207"/>
      <c r="Q1090" s="207"/>
      <c r="R1090" s="207"/>
      <c r="S1090" s="207"/>
      <c r="T1090" s="208"/>
      <c r="AT1090" s="209" t="s">
        <v>193</v>
      </c>
      <c r="AU1090" s="209" t="s">
        <v>80</v>
      </c>
      <c r="AV1090" s="13" t="s">
        <v>78</v>
      </c>
      <c r="AW1090" s="13" t="s">
        <v>33</v>
      </c>
      <c r="AX1090" s="13" t="s">
        <v>71</v>
      </c>
      <c r="AY1090" s="209" t="s">
        <v>180</v>
      </c>
    </row>
    <row r="1091" spans="1:51" s="13" customFormat="1" ht="11.25">
      <c r="B1091" s="200"/>
      <c r="C1091" s="201"/>
      <c r="D1091" s="193" t="s">
        <v>193</v>
      </c>
      <c r="E1091" s="202" t="s">
        <v>19</v>
      </c>
      <c r="F1091" s="203" t="s">
        <v>1179</v>
      </c>
      <c r="G1091" s="201"/>
      <c r="H1091" s="202" t="s">
        <v>19</v>
      </c>
      <c r="I1091" s="204"/>
      <c r="J1091" s="201"/>
      <c r="K1091" s="201"/>
      <c r="L1091" s="205"/>
      <c r="M1091" s="206"/>
      <c r="N1091" s="207"/>
      <c r="O1091" s="207"/>
      <c r="P1091" s="207"/>
      <c r="Q1091" s="207"/>
      <c r="R1091" s="207"/>
      <c r="S1091" s="207"/>
      <c r="T1091" s="208"/>
      <c r="AT1091" s="209" t="s">
        <v>193</v>
      </c>
      <c r="AU1091" s="209" t="s">
        <v>80</v>
      </c>
      <c r="AV1091" s="13" t="s">
        <v>78</v>
      </c>
      <c r="AW1091" s="13" t="s">
        <v>33</v>
      </c>
      <c r="AX1091" s="13" t="s">
        <v>71</v>
      </c>
      <c r="AY1091" s="209" t="s">
        <v>180</v>
      </c>
    </row>
    <row r="1092" spans="1:51" s="14" customFormat="1" ht="11.25">
      <c r="B1092" s="210"/>
      <c r="C1092" s="211"/>
      <c r="D1092" s="193" t="s">
        <v>193</v>
      </c>
      <c r="E1092" s="212" t="s">
        <v>19</v>
      </c>
      <c r="F1092" s="213" t="s">
        <v>1180</v>
      </c>
      <c r="G1092" s="211"/>
      <c r="H1092" s="214">
        <v>5.2</v>
      </c>
      <c r="I1092" s="215"/>
      <c r="J1092" s="211"/>
      <c r="K1092" s="211"/>
      <c r="L1092" s="216"/>
      <c r="M1092" s="217"/>
      <c r="N1092" s="218"/>
      <c r="O1092" s="218"/>
      <c r="P1092" s="218"/>
      <c r="Q1092" s="218"/>
      <c r="R1092" s="218"/>
      <c r="S1092" s="218"/>
      <c r="T1092" s="219"/>
      <c r="AT1092" s="220" t="s">
        <v>193</v>
      </c>
      <c r="AU1092" s="220" t="s">
        <v>80</v>
      </c>
      <c r="AV1092" s="14" t="s">
        <v>80</v>
      </c>
      <c r="AW1092" s="14" t="s">
        <v>33</v>
      </c>
      <c r="AX1092" s="14" t="s">
        <v>71</v>
      </c>
      <c r="AY1092" s="220" t="s">
        <v>180</v>
      </c>
    </row>
    <row r="1093" spans="1:51" s="14" customFormat="1" ht="11.25">
      <c r="B1093" s="210"/>
      <c r="C1093" s="211"/>
      <c r="D1093" s="193" t="s">
        <v>193</v>
      </c>
      <c r="E1093" s="212" t="s">
        <v>19</v>
      </c>
      <c r="F1093" s="213" t="s">
        <v>1181</v>
      </c>
      <c r="G1093" s="211"/>
      <c r="H1093" s="214">
        <v>1.2</v>
      </c>
      <c r="I1093" s="215"/>
      <c r="J1093" s="211"/>
      <c r="K1093" s="211"/>
      <c r="L1093" s="216"/>
      <c r="M1093" s="217"/>
      <c r="N1093" s="218"/>
      <c r="O1093" s="218"/>
      <c r="P1093" s="218"/>
      <c r="Q1093" s="218"/>
      <c r="R1093" s="218"/>
      <c r="S1093" s="218"/>
      <c r="T1093" s="219"/>
      <c r="AT1093" s="220" t="s">
        <v>193</v>
      </c>
      <c r="AU1093" s="220" t="s">
        <v>80</v>
      </c>
      <c r="AV1093" s="14" t="s">
        <v>80</v>
      </c>
      <c r="AW1093" s="14" t="s">
        <v>33</v>
      </c>
      <c r="AX1093" s="14" t="s">
        <v>71</v>
      </c>
      <c r="AY1093" s="220" t="s">
        <v>180</v>
      </c>
    </row>
    <row r="1094" spans="1:51" s="14" customFormat="1" ht="11.25">
      <c r="B1094" s="210"/>
      <c r="C1094" s="211"/>
      <c r="D1094" s="193" t="s">
        <v>193</v>
      </c>
      <c r="E1094" s="212" t="s">
        <v>19</v>
      </c>
      <c r="F1094" s="213" t="s">
        <v>1182</v>
      </c>
      <c r="G1094" s="211"/>
      <c r="H1094" s="214">
        <v>1.2</v>
      </c>
      <c r="I1094" s="215"/>
      <c r="J1094" s="211"/>
      <c r="K1094" s="211"/>
      <c r="L1094" s="216"/>
      <c r="M1094" s="217"/>
      <c r="N1094" s="218"/>
      <c r="O1094" s="218"/>
      <c r="P1094" s="218"/>
      <c r="Q1094" s="218"/>
      <c r="R1094" s="218"/>
      <c r="S1094" s="218"/>
      <c r="T1094" s="219"/>
      <c r="AT1094" s="220" t="s">
        <v>193</v>
      </c>
      <c r="AU1094" s="220" t="s">
        <v>80</v>
      </c>
      <c r="AV1094" s="14" t="s">
        <v>80</v>
      </c>
      <c r="AW1094" s="14" t="s">
        <v>33</v>
      </c>
      <c r="AX1094" s="14" t="s">
        <v>71</v>
      </c>
      <c r="AY1094" s="220" t="s">
        <v>180</v>
      </c>
    </row>
    <row r="1095" spans="1:51" s="14" customFormat="1" ht="11.25">
      <c r="B1095" s="210"/>
      <c r="C1095" s="211"/>
      <c r="D1095" s="193" t="s">
        <v>193</v>
      </c>
      <c r="E1095" s="212" t="s">
        <v>19</v>
      </c>
      <c r="F1095" s="213" t="s">
        <v>1183</v>
      </c>
      <c r="G1095" s="211"/>
      <c r="H1095" s="214">
        <v>1.5</v>
      </c>
      <c r="I1095" s="215"/>
      <c r="J1095" s="211"/>
      <c r="K1095" s="211"/>
      <c r="L1095" s="216"/>
      <c r="M1095" s="217"/>
      <c r="N1095" s="218"/>
      <c r="O1095" s="218"/>
      <c r="P1095" s="218"/>
      <c r="Q1095" s="218"/>
      <c r="R1095" s="218"/>
      <c r="S1095" s="218"/>
      <c r="T1095" s="219"/>
      <c r="AT1095" s="220" t="s">
        <v>193</v>
      </c>
      <c r="AU1095" s="220" t="s">
        <v>80</v>
      </c>
      <c r="AV1095" s="14" t="s">
        <v>80</v>
      </c>
      <c r="AW1095" s="14" t="s">
        <v>33</v>
      </c>
      <c r="AX1095" s="14" t="s">
        <v>71</v>
      </c>
      <c r="AY1095" s="220" t="s">
        <v>180</v>
      </c>
    </row>
    <row r="1096" spans="1:51" s="14" customFormat="1" ht="11.25">
      <c r="B1096" s="210"/>
      <c r="C1096" s="211"/>
      <c r="D1096" s="193" t="s">
        <v>193</v>
      </c>
      <c r="E1096" s="212" t="s">
        <v>19</v>
      </c>
      <c r="F1096" s="213" t="s">
        <v>1184</v>
      </c>
      <c r="G1096" s="211"/>
      <c r="H1096" s="214">
        <v>15.5</v>
      </c>
      <c r="I1096" s="215"/>
      <c r="J1096" s="211"/>
      <c r="K1096" s="211"/>
      <c r="L1096" s="216"/>
      <c r="M1096" s="217"/>
      <c r="N1096" s="218"/>
      <c r="O1096" s="218"/>
      <c r="P1096" s="218"/>
      <c r="Q1096" s="218"/>
      <c r="R1096" s="218"/>
      <c r="S1096" s="218"/>
      <c r="T1096" s="219"/>
      <c r="AT1096" s="220" t="s">
        <v>193</v>
      </c>
      <c r="AU1096" s="220" t="s">
        <v>80</v>
      </c>
      <c r="AV1096" s="14" t="s">
        <v>80</v>
      </c>
      <c r="AW1096" s="14" t="s">
        <v>33</v>
      </c>
      <c r="AX1096" s="14" t="s">
        <v>71</v>
      </c>
      <c r="AY1096" s="220" t="s">
        <v>180</v>
      </c>
    </row>
    <row r="1097" spans="1:51" s="14" customFormat="1" ht="11.25">
      <c r="B1097" s="210"/>
      <c r="C1097" s="211"/>
      <c r="D1097" s="193" t="s">
        <v>193</v>
      </c>
      <c r="E1097" s="212" t="s">
        <v>19</v>
      </c>
      <c r="F1097" s="213" t="s">
        <v>1185</v>
      </c>
      <c r="G1097" s="211"/>
      <c r="H1097" s="214">
        <v>4.2</v>
      </c>
      <c r="I1097" s="215"/>
      <c r="J1097" s="211"/>
      <c r="K1097" s="211"/>
      <c r="L1097" s="216"/>
      <c r="M1097" s="217"/>
      <c r="N1097" s="218"/>
      <c r="O1097" s="218"/>
      <c r="P1097" s="218"/>
      <c r="Q1097" s="218"/>
      <c r="R1097" s="218"/>
      <c r="S1097" s="218"/>
      <c r="T1097" s="219"/>
      <c r="AT1097" s="220" t="s">
        <v>193</v>
      </c>
      <c r="AU1097" s="220" t="s">
        <v>80</v>
      </c>
      <c r="AV1097" s="14" t="s">
        <v>80</v>
      </c>
      <c r="AW1097" s="14" t="s">
        <v>33</v>
      </c>
      <c r="AX1097" s="14" t="s">
        <v>71</v>
      </c>
      <c r="AY1097" s="220" t="s">
        <v>180</v>
      </c>
    </row>
    <row r="1098" spans="1:51" s="14" customFormat="1" ht="11.25">
      <c r="B1098" s="210"/>
      <c r="C1098" s="211"/>
      <c r="D1098" s="193" t="s">
        <v>193</v>
      </c>
      <c r="E1098" s="212" t="s">
        <v>19</v>
      </c>
      <c r="F1098" s="213" t="s">
        <v>1186</v>
      </c>
      <c r="G1098" s="211"/>
      <c r="H1098" s="214">
        <v>9.15</v>
      </c>
      <c r="I1098" s="215"/>
      <c r="J1098" s="211"/>
      <c r="K1098" s="211"/>
      <c r="L1098" s="216"/>
      <c r="M1098" s="217"/>
      <c r="N1098" s="218"/>
      <c r="O1098" s="218"/>
      <c r="P1098" s="218"/>
      <c r="Q1098" s="218"/>
      <c r="R1098" s="218"/>
      <c r="S1098" s="218"/>
      <c r="T1098" s="219"/>
      <c r="AT1098" s="220" t="s">
        <v>193</v>
      </c>
      <c r="AU1098" s="220" t="s">
        <v>80</v>
      </c>
      <c r="AV1098" s="14" t="s">
        <v>80</v>
      </c>
      <c r="AW1098" s="14" t="s">
        <v>33</v>
      </c>
      <c r="AX1098" s="14" t="s">
        <v>71</v>
      </c>
      <c r="AY1098" s="220" t="s">
        <v>180</v>
      </c>
    </row>
    <row r="1099" spans="1:51" s="16" customFormat="1" ht="11.25">
      <c r="B1099" s="242"/>
      <c r="C1099" s="243"/>
      <c r="D1099" s="193" t="s">
        <v>193</v>
      </c>
      <c r="E1099" s="244" t="s">
        <v>19</v>
      </c>
      <c r="F1099" s="245" t="s">
        <v>1187</v>
      </c>
      <c r="G1099" s="243"/>
      <c r="H1099" s="246">
        <v>37.950000000000003</v>
      </c>
      <c r="I1099" s="247"/>
      <c r="J1099" s="243"/>
      <c r="K1099" s="243"/>
      <c r="L1099" s="248"/>
      <c r="M1099" s="249"/>
      <c r="N1099" s="250"/>
      <c r="O1099" s="250"/>
      <c r="P1099" s="250"/>
      <c r="Q1099" s="250"/>
      <c r="R1099" s="250"/>
      <c r="S1099" s="250"/>
      <c r="T1099" s="251"/>
      <c r="AT1099" s="252" t="s">
        <v>193</v>
      </c>
      <c r="AU1099" s="252" t="s">
        <v>80</v>
      </c>
      <c r="AV1099" s="16" t="s">
        <v>91</v>
      </c>
      <c r="AW1099" s="16" t="s">
        <v>33</v>
      </c>
      <c r="AX1099" s="16" t="s">
        <v>71</v>
      </c>
      <c r="AY1099" s="252" t="s">
        <v>180</v>
      </c>
    </row>
    <row r="1100" spans="1:51" s="13" customFormat="1" ht="11.25">
      <c r="B1100" s="200"/>
      <c r="C1100" s="201"/>
      <c r="D1100" s="193" t="s">
        <v>193</v>
      </c>
      <c r="E1100" s="202" t="s">
        <v>19</v>
      </c>
      <c r="F1100" s="203" t="s">
        <v>1188</v>
      </c>
      <c r="G1100" s="201"/>
      <c r="H1100" s="202" t="s">
        <v>19</v>
      </c>
      <c r="I1100" s="204"/>
      <c r="J1100" s="201"/>
      <c r="K1100" s="201"/>
      <c r="L1100" s="205"/>
      <c r="M1100" s="206"/>
      <c r="N1100" s="207"/>
      <c r="O1100" s="207"/>
      <c r="P1100" s="207"/>
      <c r="Q1100" s="207"/>
      <c r="R1100" s="207"/>
      <c r="S1100" s="207"/>
      <c r="T1100" s="208"/>
      <c r="AT1100" s="209" t="s">
        <v>193</v>
      </c>
      <c r="AU1100" s="209" t="s">
        <v>80</v>
      </c>
      <c r="AV1100" s="13" t="s">
        <v>78</v>
      </c>
      <c r="AW1100" s="13" t="s">
        <v>33</v>
      </c>
      <c r="AX1100" s="13" t="s">
        <v>71</v>
      </c>
      <c r="AY1100" s="209" t="s">
        <v>180</v>
      </c>
    </row>
    <row r="1101" spans="1:51" s="14" customFormat="1" ht="11.25">
      <c r="B1101" s="210"/>
      <c r="C1101" s="211"/>
      <c r="D1101" s="193" t="s">
        <v>193</v>
      </c>
      <c r="E1101" s="212" t="s">
        <v>19</v>
      </c>
      <c r="F1101" s="213" t="s">
        <v>1189</v>
      </c>
      <c r="G1101" s="211"/>
      <c r="H1101" s="214">
        <v>1.5</v>
      </c>
      <c r="I1101" s="215"/>
      <c r="J1101" s="211"/>
      <c r="K1101" s="211"/>
      <c r="L1101" s="216"/>
      <c r="M1101" s="217"/>
      <c r="N1101" s="218"/>
      <c r="O1101" s="218"/>
      <c r="P1101" s="218"/>
      <c r="Q1101" s="218"/>
      <c r="R1101" s="218"/>
      <c r="S1101" s="218"/>
      <c r="T1101" s="219"/>
      <c r="AT1101" s="220" t="s">
        <v>193</v>
      </c>
      <c r="AU1101" s="220" t="s">
        <v>80</v>
      </c>
      <c r="AV1101" s="14" t="s">
        <v>80</v>
      </c>
      <c r="AW1101" s="14" t="s">
        <v>33</v>
      </c>
      <c r="AX1101" s="14" t="s">
        <v>71</v>
      </c>
      <c r="AY1101" s="220" t="s">
        <v>180</v>
      </c>
    </row>
    <row r="1102" spans="1:51" s="14" customFormat="1" ht="11.25">
      <c r="B1102" s="210"/>
      <c r="C1102" s="211"/>
      <c r="D1102" s="193" t="s">
        <v>193</v>
      </c>
      <c r="E1102" s="212" t="s">
        <v>19</v>
      </c>
      <c r="F1102" s="213" t="s">
        <v>1190</v>
      </c>
      <c r="G1102" s="211"/>
      <c r="H1102" s="214">
        <v>2.2000000000000002</v>
      </c>
      <c r="I1102" s="215"/>
      <c r="J1102" s="211"/>
      <c r="K1102" s="211"/>
      <c r="L1102" s="216"/>
      <c r="M1102" s="217"/>
      <c r="N1102" s="218"/>
      <c r="O1102" s="218"/>
      <c r="P1102" s="218"/>
      <c r="Q1102" s="218"/>
      <c r="R1102" s="218"/>
      <c r="S1102" s="218"/>
      <c r="T1102" s="219"/>
      <c r="AT1102" s="220" t="s">
        <v>193</v>
      </c>
      <c r="AU1102" s="220" t="s">
        <v>80</v>
      </c>
      <c r="AV1102" s="14" t="s">
        <v>80</v>
      </c>
      <c r="AW1102" s="14" t="s">
        <v>33</v>
      </c>
      <c r="AX1102" s="14" t="s">
        <v>71</v>
      </c>
      <c r="AY1102" s="220" t="s">
        <v>180</v>
      </c>
    </row>
    <row r="1103" spans="1:51" s="14" customFormat="1" ht="11.25">
      <c r="B1103" s="210"/>
      <c r="C1103" s="211"/>
      <c r="D1103" s="193" t="s">
        <v>193</v>
      </c>
      <c r="E1103" s="212" t="s">
        <v>19</v>
      </c>
      <c r="F1103" s="213" t="s">
        <v>1191</v>
      </c>
      <c r="G1103" s="211"/>
      <c r="H1103" s="214">
        <v>3.5</v>
      </c>
      <c r="I1103" s="215"/>
      <c r="J1103" s="211"/>
      <c r="K1103" s="211"/>
      <c r="L1103" s="216"/>
      <c r="M1103" s="217"/>
      <c r="N1103" s="218"/>
      <c r="O1103" s="218"/>
      <c r="P1103" s="218"/>
      <c r="Q1103" s="218"/>
      <c r="R1103" s="218"/>
      <c r="S1103" s="218"/>
      <c r="T1103" s="219"/>
      <c r="AT1103" s="220" t="s">
        <v>193</v>
      </c>
      <c r="AU1103" s="220" t="s">
        <v>80</v>
      </c>
      <c r="AV1103" s="14" t="s">
        <v>80</v>
      </c>
      <c r="AW1103" s="14" t="s">
        <v>33</v>
      </c>
      <c r="AX1103" s="14" t="s">
        <v>71</v>
      </c>
      <c r="AY1103" s="220" t="s">
        <v>180</v>
      </c>
    </row>
    <row r="1104" spans="1:51" s="16" customFormat="1" ht="11.25">
      <c r="B1104" s="242"/>
      <c r="C1104" s="243"/>
      <c r="D1104" s="193" t="s">
        <v>193</v>
      </c>
      <c r="E1104" s="244" t="s">
        <v>19</v>
      </c>
      <c r="F1104" s="245" t="s">
        <v>391</v>
      </c>
      <c r="G1104" s="243"/>
      <c r="H1104" s="246">
        <v>7.2</v>
      </c>
      <c r="I1104" s="247"/>
      <c r="J1104" s="243"/>
      <c r="K1104" s="243"/>
      <c r="L1104" s="248"/>
      <c r="M1104" s="249"/>
      <c r="N1104" s="250"/>
      <c r="O1104" s="250"/>
      <c r="P1104" s="250"/>
      <c r="Q1104" s="250"/>
      <c r="R1104" s="250"/>
      <c r="S1104" s="250"/>
      <c r="T1104" s="251"/>
      <c r="AT1104" s="252" t="s">
        <v>193</v>
      </c>
      <c r="AU1104" s="252" t="s">
        <v>80</v>
      </c>
      <c r="AV1104" s="16" t="s">
        <v>91</v>
      </c>
      <c r="AW1104" s="16" t="s">
        <v>33</v>
      </c>
      <c r="AX1104" s="16" t="s">
        <v>71</v>
      </c>
      <c r="AY1104" s="252" t="s">
        <v>180</v>
      </c>
    </row>
    <row r="1105" spans="1:65" s="15" customFormat="1" ht="11.25">
      <c r="B1105" s="221"/>
      <c r="C1105" s="222"/>
      <c r="D1105" s="193" t="s">
        <v>193</v>
      </c>
      <c r="E1105" s="223" t="s">
        <v>19</v>
      </c>
      <c r="F1105" s="224" t="s">
        <v>238</v>
      </c>
      <c r="G1105" s="222"/>
      <c r="H1105" s="225">
        <v>45.15</v>
      </c>
      <c r="I1105" s="226"/>
      <c r="J1105" s="222"/>
      <c r="K1105" s="222"/>
      <c r="L1105" s="227"/>
      <c r="M1105" s="228"/>
      <c r="N1105" s="229"/>
      <c r="O1105" s="229"/>
      <c r="P1105" s="229"/>
      <c r="Q1105" s="229"/>
      <c r="R1105" s="229"/>
      <c r="S1105" s="229"/>
      <c r="T1105" s="230"/>
      <c r="AT1105" s="231" t="s">
        <v>193</v>
      </c>
      <c r="AU1105" s="231" t="s">
        <v>80</v>
      </c>
      <c r="AV1105" s="15" t="s">
        <v>187</v>
      </c>
      <c r="AW1105" s="15" t="s">
        <v>33</v>
      </c>
      <c r="AX1105" s="15" t="s">
        <v>78</v>
      </c>
      <c r="AY1105" s="231" t="s">
        <v>180</v>
      </c>
    </row>
    <row r="1106" spans="1:65" s="2" customFormat="1" ht="24.2" customHeight="1">
      <c r="A1106" s="36"/>
      <c r="B1106" s="37"/>
      <c r="C1106" s="232" t="s">
        <v>1210</v>
      </c>
      <c r="D1106" s="232" t="s">
        <v>301</v>
      </c>
      <c r="E1106" s="233" t="s">
        <v>1211</v>
      </c>
      <c r="F1106" s="234" t="s">
        <v>1212</v>
      </c>
      <c r="G1106" s="235" t="s">
        <v>230</v>
      </c>
      <c r="H1106" s="236">
        <v>7.92</v>
      </c>
      <c r="I1106" s="237"/>
      <c r="J1106" s="238">
        <f>ROUND(I1106*H1106,2)</f>
        <v>0</v>
      </c>
      <c r="K1106" s="234" t="s">
        <v>304</v>
      </c>
      <c r="L1106" s="239"/>
      <c r="M1106" s="240" t="s">
        <v>19</v>
      </c>
      <c r="N1106" s="241" t="s">
        <v>42</v>
      </c>
      <c r="O1106" s="66"/>
      <c r="P1106" s="189">
        <f>O1106*H1106</f>
        <v>0</v>
      </c>
      <c r="Q1106" s="189">
        <v>1.9199999999999998E-2</v>
      </c>
      <c r="R1106" s="189">
        <f>Q1106*H1106</f>
        <v>0.15206399999999998</v>
      </c>
      <c r="S1106" s="189">
        <v>0</v>
      </c>
      <c r="T1106" s="190">
        <f>S1106*H1106</f>
        <v>0</v>
      </c>
      <c r="U1106" s="36"/>
      <c r="V1106" s="36"/>
      <c r="W1106" s="36"/>
      <c r="X1106" s="36"/>
      <c r="Y1106" s="36"/>
      <c r="Z1106" s="36"/>
      <c r="AA1106" s="36"/>
      <c r="AB1106" s="36"/>
      <c r="AC1106" s="36"/>
      <c r="AD1106" s="36"/>
      <c r="AE1106" s="36"/>
      <c r="AR1106" s="191" t="s">
        <v>475</v>
      </c>
      <c r="AT1106" s="191" t="s">
        <v>301</v>
      </c>
      <c r="AU1106" s="191" t="s">
        <v>80</v>
      </c>
      <c r="AY1106" s="19" t="s">
        <v>180</v>
      </c>
      <c r="BE1106" s="192">
        <f>IF(N1106="základní",J1106,0)</f>
        <v>0</v>
      </c>
      <c r="BF1106" s="192">
        <f>IF(N1106="snížená",J1106,0)</f>
        <v>0</v>
      </c>
      <c r="BG1106" s="192">
        <f>IF(N1106="zákl. přenesená",J1106,0)</f>
        <v>0</v>
      </c>
      <c r="BH1106" s="192">
        <f>IF(N1106="sníž. přenesená",J1106,0)</f>
        <v>0</v>
      </c>
      <c r="BI1106" s="192">
        <f>IF(N1106="nulová",J1106,0)</f>
        <v>0</v>
      </c>
      <c r="BJ1106" s="19" t="s">
        <v>78</v>
      </c>
      <c r="BK1106" s="192">
        <f>ROUND(I1106*H1106,2)</f>
        <v>0</v>
      </c>
      <c r="BL1106" s="19" t="s">
        <v>312</v>
      </c>
      <c r="BM1106" s="191" t="s">
        <v>1213</v>
      </c>
    </row>
    <row r="1107" spans="1:65" s="2" customFormat="1" ht="19.5">
      <c r="A1107" s="36"/>
      <c r="B1107" s="37"/>
      <c r="C1107" s="38"/>
      <c r="D1107" s="193" t="s">
        <v>189</v>
      </c>
      <c r="E1107" s="38"/>
      <c r="F1107" s="194" t="s">
        <v>1212</v>
      </c>
      <c r="G1107" s="38"/>
      <c r="H1107" s="38"/>
      <c r="I1107" s="195"/>
      <c r="J1107" s="38"/>
      <c r="K1107" s="38"/>
      <c r="L1107" s="41"/>
      <c r="M1107" s="196"/>
      <c r="N1107" s="197"/>
      <c r="O1107" s="66"/>
      <c r="P1107" s="66"/>
      <c r="Q1107" s="66"/>
      <c r="R1107" s="66"/>
      <c r="S1107" s="66"/>
      <c r="T1107" s="67"/>
      <c r="U1107" s="36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T1107" s="19" t="s">
        <v>189</v>
      </c>
      <c r="AU1107" s="19" t="s">
        <v>80</v>
      </c>
    </row>
    <row r="1108" spans="1:65" s="13" customFormat="1" ht="11.25">
      <c r="B1108" s="200"/>
      <c r="C1108" s="201"/>
      <c r="D1108" s="193" t="s">
        <v>193</v>
      </c>
      <c r="E1108" s="202" t="s">
        <v>19</v>
      </c>
      <c r="F1108" s="203" t="s">
        <v>1214</v>
      </c>
      <c r="G1108" s="201"/>
      <c r="H1108" s="202" t="s">
        <v>19</v>
      </c>
      <c r="I1108" s="204"/>
      <c r="J1108" s="201"/>
      <c r="K1108" s="201"/>
      <c r="L1108" s="205"/>
      <c r="M1108" s="206"/>
      <c r="N1108" s="207"/>
      <c r="O1108" s="207"/>
      <c r="P1108" s="207"/>
      <c r="Q1108" s="207"/>
      <c r="R1108" s="207"/>
      <c r="S1108" s="207"/>
      <c r="T1108" s="208"/>
      <c r="AT1108" s="209" t="s">
        <v>193</v>
      </c>
      <c r="AU1108" s="209" t="s">
        <v>80</v>
      </c>
      <c r="AV1108" s="13" t="s">
        <v>78</v>
      </c>
      <c r="AW1108" s="13" t="s">
        <v>33</v>
      </c>
      <c r="AX1108" s="13" t="s">
        <v>71</v>
      </c>
      <c r="AY1108" s="209" t="s">
        <v>180</v>
      </c>
    </row>
    <row r="1109" spans="1:65" s="13" customFormat="1" ht="11.25">
      <c r="B1109" s="200"/>
      <c r="C1109" s="201"/>
      <c r="D1109" s="193" t="s">
        <v>193</v>
      </c>
      <c r="E1109" s="202" t="s">
        <v>19</v>
      </c>
      <c r="F1109" s="203" t="s">
        <v>1215</v>
      </c>
      <c r="G1109" s="201"/>
      <c r="H1109" s="202" t="s">
        <v>19</v>
      </c>
      <c r="I1109" s="204"/>
      <c r="J1109" s="201"/>
      <c r="K1109" s="201"/>
      <c r="L1109" s="205"/>
      <c r="M1109" s="206"/>
      <c r="N1109" s="207"/>
      <c r="O1109" s="207"/>
      <c r="P1109" s="207"/>
      <c r="Q1109" s="207"/>
      <c r="R1109" s="207"/>
      <c r="S1109" s="207"/>
      <c r="T1109" s="208"/>
      <c r="AT1109" s="209" t="s">
        <v>193</v>
      </c>
      <c r="AU1109" s="209" t="s">
        <v>80</v>
      </c>
      <c r="AV1109" s="13" t="s">
        <v>78</v>
      </c>
      <c r="AW1109" s="13" t="s">
        <v>33</v>
      </c>
      <c r="AX1109" s="13" t="s">
        <v>71</v>
      </c>
      <c r="AY1109" s="209" t="s">
        <v>180</v>
      </c>
    </row>
    <row r="1110" spans="1:65" s="14" customFormat="1" ht="11.25">
      <c r="B1110" s="210"/>
      <c r="C1110" s="211"/>
      <c r="D1110" s="193" t="s">
        <v>193</v>
      </c>
      <c r="E1110" s="212" t="s">
        <v>19</v>
      </c>
      <c r="F1110" s="213" t="s">
        <v>1216</v>
      </c>
      <c r="G1110" s="211"/>
      <c r="H1110" s="214">
        <v>7.2</v>
      </c>
      <c r="I1110" s="215"/>
      <c r="J1110" s="211"/>
      <c r="K1110" s="211"/>
      <c r="L1110" s="216"/>
      <c r="M1110" s="217"/>
      <c r="N1110" s="218"/>
      <c r="O1110" s="218"/>
      <c r="P1110" s="218"/>
      <c r="Q1110" s="218"/>
      <c r="R1110" s="218"/>
      <c r="S1110" s="218"/>
      <c r="T1110" s="219"/>
      <c r="AT1110" s="220" t="s">
        <v>193</v>
      </c>
      <c r="AU1110" s="220" t="s">
        <v>80</v>
      </c>
      <c r="AV1110" s="14" t="s">
        <v>80</v>
      </c>
      <c r="AW1110" s="14" t="s">
        <v>33</v>
      </c>
      <c r="AX1110" s="14" t="s">
        <v>78</v>
      </c>
      <c r="AY1110" s="220" t="s">
        <v>180</v>
      </c>
    </row>
    <row r="1111" spans="1:65" s="14" customFormat="1" ht="11.25">
      <c r="B1111" s="210"/>
      <c r="C1111" s="211"/>
      <c r="D1111" s="193" t="s">
        <v>193</v>
      </c>
      <c r="E1111" s="211"/>
      <c r="F1111" s="213" t="s">
        <v>1217</v>
      </c>
      <c r="G1111" s="211"/>
      <c r="H1111" s="214">
        <v>7.92</v>
      </c>
      <c r="I1111" s="215"/>
      <c r="J1111" s="211"/>
      <c r="K1111" s="211"/>
      <c r="L1111" s="216"/>
      <c r="M1111" s="217"/>
      <c r="N1111" s="218"/>
      <c r="O1111" s="218"/>
      <c r="P1111" s="218"/>
      <c r="Q1111" s="218"/>
      <c r="R1111" s="218"/>
      <c r="S1111" s="218"/>
      <c r="T1111" s="219"/>
      <c r="AT1111" s="220" t="s">
        <v>193</v>
      </c>
      <c r="AU1111" s="220" t="s">
        <v>80</v>
      </c>
      <c r="AV1111" s="14" t="s">
        <v>80</v>
      </c>
      <c r="AW1111" s="14" t="s">
        <v>4</v>
      </c>
      <c r="AX1111" s="14" t="s">
        <v>78</v>
      </c>
      <c r="AY1111" s="220" t="s">
        <v>180</v>
      </c>
    </row>
    <row r="1112" spans="1:65" s="2" customFormat="1" ht="24.2" customHeight="1">
      <c r="A1112" s="36"/>
      <c r="B1112" s="37"/>
      <c r="C1112" s="232" t="s">
        <v>1218</v>
      </c>
      <c r="D1112" s="232" t="s">
        <v>301</v>
      </c>
      <c r="E1112" s="233" t="s">
        <v>1219</v>
      </c>
      <c r="F1112" s="234" t="s">
        <v>1220</v>
      </c>
      <c r="G1112" s="235" t="s">
        <v>230</v>
      </c>
      <c r="H1112" s="236">
        <v>41.744999999999997</v>
      </c>
      <c r="I1112" s="237"/>
      <c r="J1112" s="238">
        <f>ROUND(I1112*H1112,2)</f>
        <v>0</v>
      </c>
      <c r="K1112" s="234" t="s">
        <v>304</v>
      </c>
      <c r="L1112" s="239"/>
      <c r="M1112" s="240" t="s">
        <v>19</v>
      </c>
      <c r="N1112" s="241" t="s">
        <v>42</v>
      </c>
      <c r="O1112" s="66"/>
      <c r="P1112" s="189">
        <f>O1112*H1112</f>
        <v>0</v>
      </c>
      <c r="Q1112" s="189">
        <v>1.9199999999999998E-2</v>
      </c>
      <c r="R1112" s="189">
        <f>Q1112*H1112</f>
        <v>0.80150399999999988</v>
      </c>
      <c r="S1112" s="189">
        <v>0</v>
      </c>
      <c r="T1112" s="190">
        <f>S1112*H1112</f>
        <v>0</v>
      </c>
      <c r="U1112" s="36"/>
      <c r="V1112" s="36"/>
      <c r="W1112" s="36"/>
      <c r="X1112" s="36"/>
      <c r="Y1112" s="36"/>
      <c r="Z1112" s="36"/>
      <c r="AA1112" s="36"/>
      <c r="AB1112" s="36"/>
      <c r="AC1112" s="36"/>
      <c r="AD1112" s="36"/>
      <c r="AE1112" s="36"/>
      <c r="AR1112" s="191" t="s">
        <v>475</v>
      </c>
      <c r="AT1112" s="191" t="s">
        <v>301</v>
      </c>
      <c r="AU1112" s="191" t="s">
        <v>80</v>
      </c>
      <c r="AY1112" s="19" t="s">
        <v>180</v>
      </c>
      <c r="BE1112" s="192">
        <f>IF(N1112="základní",J1112,0)</f>
        <v>0</v>
      </c>
      <c r="BF1112" s="192">
        <f>IF(N1112="snížená",J1112,0)</f>
        <v>0</v>
      </c>
      <c r="BG1112" s="192">
        <f>IF(N1112="zákl. přenesená",J1112,0)</f>
        <v>0</v>
      </c>
      <c r="BH1112" s="192">
        <f>IF(N1112="sníž. přenesená",J1112,0)</f>
        <v>0</v>
      </c>
      <c r="BI1112" s="192">
        <f>IF(N1112="nulová",J1112,0)</f>
        <v>0</v>
      </c>
      <c r="BJ1112" s="19" t="s">
        <v>78</v>
      </c>
      <c r="BK1112" s="192">
        <f>ROUND(I1112*H1112,2)</f>
        <v>0</v>
      </c>
      <c r="BL1112" s="19" t="s">
        <v>312</v>
      </c>
      <c r="BM1112" s="191" t="s">
        <v>1221</v>
      </c>
    </row>
    <row r="1113" spans="1:65" s="2" customFormat="1" ht="19.5">
      <c r="A1113" s="36"/>
      <c r="B1113" s="37"/>
      <c r="C1113" s="38"/>
      <c r="D1113" s="193" t="s">
        <v>189</v>
      </c>
      <c r="E1113" s="38"/>
      <c r="F1113" s="194" t="s">
        <v>1220</v>
      </c>
      <c r="G1113" s="38"/>
      <c r="H1113" s="38"/>
      <c r="I1113" s="195"/>
      <c r="J1113" s="38"/>
      <c r="K1113" s="38"/>
      <c r="L1113" s="41"/>
      <c r="M1113" s="196"/>
      <c r="N1113" s="197"/>
      <c r="O1113" s="66"/>
      <c r="P1113" s="66"/>
      <c r="Q1113" s="66"/>
      <c r="R1113" s="66"/>
      <c r="S1113" s="66"/>
      <c r="T1113" s="67"/>
      <c r="U1113" s="36"/>
      <c r="V1113" s="36"/>
      <c r="W1113" s="36"/>
      <c r="X1113" s="36"/>
      <c r="Y1113" s="36"/>
      <c r="Z1113" s="36"/>
      <c r="AA1113" s="36"/>
      <c r="AB1113" s="36"/>
      <c r="AC1113" s="36"/>
      <c r="AD1113" s="36"/>
      <c r="AE1113" s="36"/>
      <c r="AT1113" s="19" t="s">
        <v>189</v>
      </c>
      <c r="AU1113" s="19" t="s">
        <v>80</v>
      </c>
    </row>
    <row r="1114" spans="1:65" s="13" customFormat="1" ht="11.25">
      <c r="B1114" s="200"/>
      <c r="C1114" s="201"/>
      <c r="D1114" s="193" t="s">
        <v>193</v>
      </c>
      <c r="E1114" s="202" t="s">
        <v>19</v>
      </c>
      <c r="F1114" s="203" t="s">
        <v>1214</v>
      </c>
      <c r="G1114" s="201"/>
      <c r="H1114" s="202" t="s">
        <v>19</v>
      </c>
      <c r="I1114" s="204"/>
      <c r="J1114" s="201"/>
      <c r="K1114" s="201"/>
      <c r="L1114" s="205"/>
      <c r="M1114" s="206"/>
      <c r="N1114" s="207"/>
      <c r="O1114" s="207"/>
      <c r="P1114" s="207"/>
      <c r="Q1114" s="207"/>
      <c r="R1114" s="207"/>
      <c r="S1114" s="207"/>
      <c r="T1114" s="208"/>
      <c r="AT1114" s="209" t="s">
        <v>193</v>
      </c>
      <c r="AU1114" s="209" t="s">
        <v>80</v>
      </c>
      <c r="AV1114" s="13" t="s">
        <v>78</v>
      </c>
      <c r="AW1114" s="13" t="s">
        <v>33</v>
      </c>
      <c r="AX1114" s="13" t="s">
        <v>71</v>
      </c>
      <c r="AY1114" s="209" t="s">
        <v>180</v>
      </c>
    </row>
    <row r="1115" spans="1:65" s="13" customFormat="1" ht="11.25">
      <c r="B1115" s="200"/>
      <c r="C1115" s="201"/>
      <c r="D1115" s="193" t="s">
        <v>193</v>
      </c>
      <c r="E1115" s="202" t="s">
        <v>19</v>
      </c>
      <c r="F1115" s="203" t="s">
        <v>1215</v>
      </c>
      <c r="G1115" s="201"/>
      <c r="H1115" s="202" t="s">
        <v>19</v>
      </c>
      <c r="I1115" s="204"/>
      <c r="J1115" s="201"/>
      <c r="K1115" s="201"/>
      <c r="L1115" s="205"/>
      <c r="M1115" s="206"/>
      <c r="N1115" s="207"/>
      <c r="O1115" s="207"/>
      <c r="P1115" s="207"/>
      <c r="Q1115" s="207"/>
      <c r="R1115" s="207"/>
      <c r="S1115" s="207"/>
      <c r="T1115" s="208"/>
      <c r="AT1115" s="209" t="s">
        <v>193</v>
      </c>
      <c r="AU1115" s="209" t="s">
        <v>80</v>
      </c>
      <c r="AV1115" s="13" t="s">
        <v>78</v>
      </c>
      <c r="AW1115" s="13" t="s">
        <v>33</v>
      </c>
      <c r="AX1115" s="13" t="s">
        <v>71</v>
      </c>
      <c r="AY1115" s="209" t="s">
        <v>180</v>
      </c>
    </row>
    <row r="1116" spans="1:65" s="14" customFormat="1" ht="11.25">
      <c r="B1116" s="210"/>
      <c r="C1116" s="211"/>
      <c r="D1116" s="193" t="s">
        <v>193</v>
      </c>
      <c r="E1116" s="212" t="s">
        <v>19</v>
      </c>
      <c r="F1116" s="213" t="s">
        <v>1222</v>
      </c>
      <c r="G1116" s="211"/>
      <c r="H1116" s="214">
        <v>37.950000000000003</v>
      </c>
      <c r="I1116" s="215"/>
      <c r="J1116" s="211"/>
      <c r="K1116" s="211"/>
      <c r="L1116" s="216"/>
      <c r="M1116" s="217"/>
      <c r="N1116" s="218"/>
      <c r="O1116" s="218"/>
      <c r="P1116" s="218"/>
      <c r="Q1116" s="218"/>
      <c r="R1116" s="218"/>
      <c r="S1116" s="218"/>
      <c r="T1116" s="219"/>
      <c r="AT1116" s="220" t="s">
        <v>193</v>
      </c>
      <c r="AU1116" s="220" t="s">
        <v>80</v>
      </c>
      <c r="AV1116" s="14" t="s">
        <v>80</v>
      </c>
      <c r="AW1116" s="14" t="s">
        <v>33</v>
      </c>
      <c r="AX1116" s="14" t="s">
        <v>78</v>
      </c>
      <c r="AY1116" s="220" t="s">
        <v>180</v>
      </c>
    </row>
    <row r="1117" spans="1:65" s="14" customFormat="1" ht="11.25">
      <c r="B1117" s="210"/>
      <c r="C1117" s="211"/>
      <c r="D1117" s="193" t="s">
        <v>193</v>
      </c>
      <c r="E1117" s="211"/>
      <c r="F1117" s="213" t="s">
        <v>1223</v>
      </c>
      <c r="G1117" s="211"/>
      <c r="H1117" s="214">
        <v>41.744999999999997</v>
      </c>
      <c r="I1117" s="215"/>
      <c r="J1117" s="211"/>
      <c r="K1117" s="211"/>
      <c r="L1117" s="216"/>
      <c r="M1117" s="217"/>
      <c r="N1117" s="218"/>
      <c r="O1117" s="218"/>
      <c r="P1117" s="218"/>
      <c r="Q1117" s="218"/>
      <c r="R1117" s="218"/>
      <c r="S1117" s="218"/>
      <c r="T1117" s="219"/>
      <c r="AT1117" s="220" t="s">
        <v>193</v>
      </c>
      <c r="AU1117" s="220" t="s">
        <v>80</v>
      </c>
      <c r="AV1117" s="14" t="s">
        <v>80</v>
      </c>
      <c r="AW1117" s="14" t="s">
        <v>4</v>
      </c>
      <c r="AX1117" s="14" t="s">
        <v>78</v>
      </c>
      <c r="AY1117" s="220" t="s">
        <v>180</v>
      </c>
    </row>
    <row r="1118" spans="1:65" s="2" customFormat="1" ht="24.2" customHeight="1">
      <c r="A1118" s="36"/>
      <c r="B1118" s="37"/>
      <c r="C1118" s="180" t="s">
        <v>1224</v>
      </c>
      <c r="D1118" s="180" t="s">
        <v>182</v>
      </c>
      <c r="E1118" s="181" t="s">
        <v>1225</v>
      </c>
      <c r="F1118" s="182" t="s">
        <v>1226</v>
      </c>
      <c r="G1118" s="183" t="s">
        <v>230</v>
      </c>
      <c r="H1118" s="184">
        <v>45.15</v>
      </c>
      <c r="I1118" s="185"/>
      <c r="J1118" s="186">
        <f>ROUND(I1118*H1118,2)</f>
        <v>0</v>
      </c>
      <c r="K1118" s="182" t="s">
        <v>304</v>
      </c>
      <c r="L1118" s="41"/>
      <c r="M1118" s="187" t="s">
        <v>19</v>
      </c>
      <c r="N1118" s="188" t="s">
        <v>42</v>
      </c>
      <c r="O1118" s="66"/>
      <c r="P1118" s="189">
        <f>O1118*H1118</f>
        <v>0</v>
      </c>
      <c r="Q1118" s="189">
        <v>1.5E-3</v>
      </c>
      <c r="R1118" s="189">
        <f>Q1118*H1118</f>
        <v>6.7724999999999994E-2</v>
      </c>
      <c r="S1118" s="189">
        <v>0</v>
      </c>
      <c r="T1118" s="190">
        <f>S1118*H1118</f>
        <v>0</v>
      </c>
      <c r="U1118" s="36"/>
      <c r="V1118" s="36"/>
      <c r="W1118" s="36"/>
      <c r="X1118" s="36"/>
      <c r="Y1118" s="36"/>
      <c r="Z1118" s="36"/>
      <c r="AA1118" s="36"/>
      <c r="AB1118" s="36"/>
      <c r="AC1118" s="36"/>
      <c r="AD1118" s="36"/>
      <c r="AE1118" s="36"/>
      <c r="AR1118" s="191" t="s">
        <v>312</v>
      </c>
      <c r="AT1118" s="191" t="s">
        <v>182</v>
      </c>
      <c r="AU1118" s="191" t="s">
        <v>80</v>
      </c>
      <c r="AY1118" s="19" t="s">
        <v>180</v>
      </c>
      <c r="BE1118" s="192">
        <f>IF(N1118="základní",J1118,0)</f>
        <v>0</v>
      </c>
      <c r="BF1118" s="192">
        <f>IF(N1118="snížená",J1118,0)</f>
        <v>0</v>
      </c>
      <c r="BG1118" s="192">
        <f>IF(N1118="zákl. přenesená",J1118,0)</f>
        <v>0</v>
      </c>
      <c r="BH1118" s="192">
        <f>IF(N1118="sníž. přenesená",J1118,0)</f>
        <v>0</v>
      </c>
      <c r="BI1118" s="192">
        <f>IF(N1118="nulová",J1118,0)</f>
        <v>0</v>
      </c>
      <c r="BJ1118" s="19" t="s">
        <v>78</v>
      </c>
      <c r="BK1118" s="192">
        <f>ROUND(I1118*H1118,2)</f>
        <v>0</v>
      </c>
      <c r="BL1118" s="19" t="s">
        <v>312</v>
      </c>
      <c r="BM1118" s="191" t="s">
        <v>1227</v>
      </c>
    </row>
    <row r="1119" spans="1:65" s="2" customFormat="1" ht="11.25">
      <c r="A1119" s="36"/>
      <c r="B1119" s="37"/>
      <c r="C1119" s="38"/>
      <c r="D1119" s="193" t="s">
        <v>189</v>
      </c>
      <c r="E1119" s="38"/>
      <c r="F1119" s="194" t="s">
        <v>1228</v>
      </c>
      <c r="G1119" s="38"/>
      <c r="H1119" s="38"/>
      <c r="I1119" s="195"/>
      <c r="J1119" s="38"/>
      <c r="K1119" s="38"/>
      <c r="L1119" s="41"/>
      <c r="M1119" s="196"/>
      <c r="N1119" s="197"/>
      <c r="O1119" s="66"/>
      <c r="P1119" s="66"/>
      <c r="Q1119" s="66"/>
      <c r="R1119" s="66"/>
      <c r="S1119" s="66"/>
      <c r="T1119" s="67"/>
      <c r="U1119" s="36"/>
      <c r="V1119" s="36"/>
      <c r="W1119" s="36"/>
      <c r="X1119" s="36"/>
      <c r="Y1119" s="36"/>
      <c r="Z1119" s="36"/>
      <c r="AA1119" s="36"/>
      <c r="AB1119" s="36"/>
      <c r="AC1119" s="36"/>
      <c r="AD1119" s="36"/>
      <c r="AE1119" s="36"/>
      <c r="AT1119" s="19" t="s">
        <v>189</v>
      </c>
      <c r="AU1119" s="19" t="s">
        <v>80</v>
      </c>
    </row>
    <row r="1120" spans="1:65" s="13" customFormat="1" ht="11.25">
      <c r="B1120" s="200"/>
      <c r="C1120" s="201"/>
      <c r="D1120" s="193" t="s">
        <v>193</v>
      </c>
      <c r="E1120" s="202" t="s">
        <v>19</v>
      </c>
      <c r="F1120" s="203" t="s">
        <v>201</v>
      </c>
      <c r="G1120" s="201"/>
      <c r="H1120" s="202" t="s">
        <v>19</v>
      </c>
      <c r="I1120" s="204"/>
      <c r="J1120" s="201"/>
      <c r="K1120" s="201"/>
      <c r="L1120" s="205"/>
      <c r="M1120" s="206"/>
      <c r="N1120" s="207"/>
      <c r="O1120" s="207"/>
      <c r="P1120" s="207"/>
      <c r="Q1120" s="207"/>
      <c r="R1120" s="207"/>
      <c r="S1120" s="207"/>
      <c r="T1120" s="208"/>
      <c r="AT1120" s="209" t="s">
        <v>193</v>
      </c>
      <c r="AU1120" s="209" t="s">
        <v>80</v>
      </c>
      <c r="AV1120" s="13" t="s">
        <v>78</v>
      </c>
      <c r="AW1120" s="13" t="s">
        <v>33</v>
      </c>
      <c r="AX1120" s="13" t="s">
        <v>71</v>
      </c>
      <c r="AY1120" s="209" t="s">
        <v>180</v>
      </c>
    </row>
    <row r="1121" spans="1:65" s="13" customFormat="1" ht="11.25">
      <c r="B1121" s="200"/>
      <c r="C1121" s="201"/>
      <c r="D1121" s="193" t="s">
        <v>193</v>
      </c>
      <c r="E1121" s="202" t="s">
        <v>19</v>
      </c>
      <c r="F1121" s="203" t="s">
        <v>758</v>
      </c>
      <c r="G1121" s="201"/>
      <c r="H1121" s="202" t="s">
        <v>19</v>
      </c>
      <c r="I1121" s="204"/>
      <c r="J1121" s="201"/>
      <c r="K1121" s="201"/>
      <c r="L1121" s="205"/>
      <c r="M1121" s="206"/>
      <c r="N1121" s="207"/>
      <c r="O1121" s="207"/>
      <c r="P1121" s="207"/>
      <c r="Q1121" s="207"/>
      <c r="R1121" s="207"/>
      <c r="S1121" s="207"/>
      <c r="T1121" s="208"/>
      <c r="AT1121" s="209" t="s">
        <v>193</v>
      </c>
      <c r="AU1121" s="209" t="s">
        <v>80</v>
      </c>
      <c r="AV1121" s="13" t="s">
        <v>78</v>
      </c>
      <c r="AW1121" s="13" t="s">
        <v>33</v>
      </c>
      <c r="AX1121" s="13" t="s">
        <v>71</v>
      </c>
      <c r="AY1121" s="209" t="s">
        <v>180</v>
      </c>
    </row>
    <row r="1122" spans="1:65" s="14" customFormat="1" ht="11.25">
      <c r="B1122" s="210"/>
      <c r="C1122" s="211"/>
      <c r="D1122" s="193" t="s">
        <v>193</v>
      </c>
      <c r="E1122" s="212" t="s">
        <v>19</v>
      </c>
      <c r="F1122" s="213" t="s">
        <v>1180</v>
      </c>
      <c r="G1122" s="211"/>
      <c r="H1122" s="214">
        <v>5.2</v>
      </c>
      <c r="I1122" s="215"/>
      <c r="J1122" s="211"/>
      <c r="K1122" s="211"/>
      <c r="L1122" s="216"/>
      <c r="M1122" s="217"/>
      <c r="N1122" s="218"/>
      <c r="O1122" s="218"/>
      <c r="P1122" s="218"/>
      <c r="Q1122" s="218"/>
      <c r="R1122" s="218"/>
      <c r="S1122" s="218"/>
      <c r="T1122" s="219"/>
      <c r="AT1122" s="220" t="s">
        <v>193</v>
      </c>
      <c r="AU1122" s="220" t="s">
        <v>80</v>
      </c>
      <c r="AV1122" s="14" t="s">
        <v>80</v>
      </c>
      <c r="AW1122" s="14" t="s">
        <v>33</v>
      </c>
      <c r="AX1122" s="14" t="s">
        <v>71</v>
      </c>
      <c r="AY1122" s="220" t="s">
        <v>180</v>
      </c>
    </row>
    <row r="1123" spans="1:65" s="14" customFormat="1" ht="11.25">
      <c r="B1123" s="210"/>
      <c r="C1123" s="211"/>
      <c r="D1123" s="193" t="s">
        <v>193</v>
      </c>
      <c r="E1123" s="212" t="s">
        <v>19</v>
      </c>
      <c r="F1123" s="213" t="s">
        <v>1181</v>
      </c>
      <c r="G1123" s="211"/>
      <c r="H1123" s="214">
        <v>1.2</v>
      </c>
      <c r="I1123" s="215"/>
      <c r="J1123" s="211"/>
      <c r="K1123" s="211"/>
      <c r="L1123" s="216"/>
      <c r="M1123" s="217"/>
      <c r="N1123" s="218"/>
      <c r="O1123" s="218"/>
      <c r="P1123" s="218"/>
      <c r="Q1123" s="218"/>
      <c r="R1123" s="218"/>
      <c r="S1123" s="218"/>
      <c r="T1123" s="219"/>
      <c r="AT1123" s="220" t="s">
        <v>193</v>
      </c>
      <c r="AU1123" s="220" t="s">
        <v>80</v>
      </c>
      <c r="AV1123" s="14" t="s">
        <v>80</v>
      </c>
      <c r="AW1123" s="14" t="s">
        <v>33</v>
      </c>
      <c r="AX1123" s="14" t="s">
        <v>71</v>
      </c>
      <c r="AY1123" s="220" t="s">
        <v>180</v>
      </c>
    </row>
    <row r="1124" spans="1:65" s="14" customFormat="1" ht="11.25">
      <c r="B1124" s="210"/>
      <c r="C1124" s="211"/>
      <c r="D1124" s="193" t="s">
        <v>193</v>
      </c>
      <c r="E1124" s="212" t="s">
        <v>19</v>
      </c>
      <c r="F1124" s="213" t="s">
        <v>1182</v>
      </c>
      <c r="G1124" s="211"/>
      <c r="H1124" s="214">
        <v>1.2</v>
      </c>
      <c r="I1124" s="215"/>
      <c r="J1124" s="211"/>
      <c r="K1124" s="211"/>
      <c r="L1124" s="216"/>
      <c r="M1124" s="217"/>
      <c r="N1124" s="218"/>
      <c r="O1124" s="218"/>
      <c r="P1124" s="218"/>
      <c r="Q1124" s="218"/>
      <c r="R1124" s="218"/>
      <c r="S1124" s="218"/>
      <c r="T1124" s="219"/>
      <c r="AT1124" s="220" t="s">
        <v>193</v>
      </c>
      <c r="AU1124" s="220" t="s">
        <v>80</v>
      </c>
      <c r="AV1124" s="14" t="s">
        <v>80</v>
      </c>
      <c r="AW1124" s="14" t="s">
        <v>33</v>
      </c>
      <c r="AX1124" s="14" t="s">
        <v>71</v>
      </c>
      <c r="AY1124" s="220" t="s">
        <v>180</v>
      </c>
    </row>
    <row r="1125" spans="1:65" s="14" customFormat="1" ht="11.25">
      <c r="B1125" s="210"/>
      <c r="C1125" s="211"/>
      <c r="D1125" s="193" t="s">
        <v>193</v>
      </c>
      <c r="E1125" s="212" t="s">
        <v>19</v>
      </c>
      <c r="F1125" s="213" t="s">
        <v>1183</v>
      </c>
      <c r="G1125" s="211"/>
      <c r="H1125" s="214">
        <v>1.5</v>
      </c>
      <c r="I1125" s="215"/>
      <c r="J1125" s="211"/>
      <c r="K1125" s="211"/>
      <c r="L1125" s="216"/>
      <c r="M1125" s="217"/>
      <c r="N1125" s="218"/>
      <c r="O1125" s="218"/>
      <c r="P1125" s="218"/>
      <c r="Q1125" s="218"/>
      <c r="R1125" s="218"/>
      <c r="S1125" s="218"/>
      <c r="T1125" s="219"/>
      <c r="AT1125" s="220" t="s">
        <v>193</v>
      </c>
      <c r="AU1125" s="220" t="s">
        <v>80</v>
      </c>
      <c r="AV1125" s="14" t="s">
        <v>80</v>
      </c>
      <c r="AW1125" s="14" t="s">
        <v>33</v>
      </c>
      <c r="AX1125" s="14" t="s">
        <v>71</v>
      </c>
      <c r="AY1125" s="220" t="s">
        <v>180</v>
      </c>
    </row>
    <row r="1126" spans="1:65" s="14" customFormat="1" ht="11.25">
      <c r="B1126" s="210"/>
      <c r="C1126" s="211"/>
      <c r="D1126" s="193" t="s">
        <v>193</v>
      </c>
      <c r="E1126" s="212" t="s">
        <v>19</v>
      </c>
      <c r="F1126" s="213" t="s">
        <v>1184</v>
      </c>
      <c r="G1126" s="211"/>
      <c r="H1126" s="214">
        <v>15.5</v>
      </c>
      <c r="I1126" s="215"/>
      <c r="J1126" s="211"/>
      <c r="K1126" s="211"/>
      <c r="L1126" s="216"/>
      <c r="M1126" s="217"/>
      <c r="N1126" s="218"/>
      <c r="O1126" s="218"/>
      <c r="P1126" s="218"/>
      <c r="Q1126" s="218"/>
      <c r="R1126" s="218"/>
      <c r="S1126" s="218"/>
      <c r="T1126" s="219"/>
      <c r="AT1126" s="220" t="s">
        <v>193</v>
      </c>
      <c r="AU1126" s="220" t="s">
        <v>80</v>
      </c>
      <c r="AV1126" s="14" t="s">
        <v>80</v>
      </c>
      <c r="AW1126" s="14" t="s">
        <v>33</v>
      </c>
      <c r="AX1126" s="14" t="s">
        <v>71</v>
      </c>
      <c r="AY1126" s="220" t="s">
        <v>180</v>
      </c>
    </row>
    <row r="1127" spans="1:65" s="14" customFormat="1" ht="11.25">
      <c r="B1127" s="210"/>
      <c r="C1127" s="211"/>
      <c r="D1127" s="193" t="s">
        <v>193</v>
      </c>
      <c r="E1127" s="212" t="s">
        <v>19</v>
      </c>
      <c r="F1127" s="213" t="s">
        <v>1185</v>
      </c>
      <c r="G1127" s="211"/>
      <c r="H1127" s="214">
        <v>4.2</v>
      </c>
      <c r="I1127" s="215"/>
      <c r="J1127" s="211"/>
      <c r="K1127" s="211"/>
      <c r="L1127" s="216"/>
      <c r="M1127" s="217"/>
      <c r="N1127" s="218"/>
      <c r="O1127" s="218"/>
      <c r="P1127" s="218"/>
      <c r="Q1127" s="218"/>
      <c r="R1127" s="218"/>
      <c r="S1127" s="218"/>
      <c r="T1127" s="219"/>
      <c r="AT1127" s="220" t="s">
        <v>193</v>
      </c>
      <c r="AU1127" s="220" t="s">
        <v>80</v>
      </c>
      <c r="AV1127" s="14" t="s">
        <v>80</v>
      </c>
      <c r="AW1127" s="14" t="s">
        <v>33</v>
      </c>
      <c r="AX1127" s="14" t="s">
        <v>71</v>
      </c>
      <c r="AY1127" s="220" t="s">
        <v>180</v>
      </c>
    </row>
    <row r="1128" spans="1:65" s="14" customFormat="1" ht="11.25">
      <c r="B1128" s="210"/>
      <c r="C1128" s="211"/>
      <c r="D1128" s="193" t="s">
        <v>193</v>
      </c>
      <c r="E1128" s="212" t="s">
        <v>19</v>
      </c>
      <c r="F1128" s="213" t="s">
        <v>1186</v>
      </c>
      <c r="G1128" s="211"/>
      <c r="H1128" s="214">
        <v>9.15</v>
      </c>
      <c r="I1128" s="215"/>
      <c r="J1128" s="211"/>
      <c r="K1128" s="211"/>
      <c r="L1128" s="216"/>
      <c r="M1128" s="217"/>
      <c r="N1128" s="218"/>
      <c r="O1128" s="218"/>
      <c r="P1128" s="218"/>
      <c r="Q1128" s="218"/>
      <c r="R1128" s="218"/>
      <c r="S1128" s="218"/>
      <c r="T1128" s="219"/>
      <c r="AT1128" s="220" t="s">
        <v>193</v>
      </c>
      <c r="AU1128" s="220" t="s">
        <v>80</v>
      </c>
      <c r="AV1128" s="14" t="s">
        <v>80</v>
      </c>
      <c r="AW1128" s="14" t="s">
        <v>33</v>
      </c>
      <c r="AX1128" s="14" t="s">
        <v>71</v>
      </c>
      <c r="AY1128" s="220" t="s">
        <v>180</v>
      </c>
    </row>
    <row r="1129" spans="1:65" s="16" customFormat="1" ht="11.25">
      <c r="B1129" s="242"/>
      <c r="C1129" s="243"/>
      <c r="D1129" s="193" t="s">
        <v>193</v>
      </c>
      <c r="E1129" s="244" t="s">
        <v>19</v>
      </c>
      <c r="F1129" s="245" t="s">
        <v>1187</v>
      </c>
      <c r="G1129" s="243"/>
      <c r="H1129" s="246">
        <v>37.950000000000003</v>
      </c>
      <c r="I1129" s="247"/>
      <c r="J1129" s="243"/>
      <c r="K1129" s="243"/>
      <c r="L1129" s="248"/>
      <c r="M1129" s="249"/>
      <c r="N1129" s="250"/>
      <c r="O1129" s="250"/>
      <c r="P1129" s="250"/>
      <c r="Q1129" s="250"/>
      <c r="R1129" s="250"/>
      <c r="S1129" s="250"/>
      <c r="T1129" s="251"/>
      <c r="AT1129" s="252" t="s">
        <v>193</v>
      </c>
      <c r="AU1129" s="252" t="s">
        <v>80</v>
      </c>
      <c r="AV1129" s="16" t="s">
        <v>91</v>
      </c>
      <c r="AW1129" s="16" t="s">
        <v>33</v>
      </c>
      <c r="AX1129" s="16" t="s">
        <v>71</v>
      </c>
      <c r="AY1129" s="252" t="s">
        <v>180</v>
      </c>
    </row>
    <row r="1130" spans="1:65" s="13" customFormat="1" ht="11.25">
      <c r="B1130" s="200"/>
      <c r="C1130" s="201"/>
      <c r="D1130" s="193" t="s">
        <v>193</v>
      </c>
      <c r="E1130" s="202" t="s">
        <v>19</v>
      </c>
      <c r="F1130" s="203" t="s">
        <v>1188</v>
      </c>
      <c r="G1130" s="201"/>
      <c r="H1130" s="202" t="s">
        <v>19</v>
      </c>
      <c r="I1130" s="204"/>
      <c r="J1130" s="201"/>
      <c r="K1130" s="201"/>
      <c r="L1130" s="205"/>
      <c r="M1130" s="206"/>
      <c r="N1130" s="207"/>
      <c r="O1130" s="207"/>
      <c r="P1130" s="207"/>
      <c r="Q1130" s="207"/>
      <c r="R1130" s="207"/>
      <c r="S1130" s="207"/>
      <c r="T1130" s="208"/>
      <c r="AT1130" s="209" t="s">
        <v>193</v>
      </c>
      <c r="AU1130" s="209" t="s">
        <v>80</v>
      </c>
      <c r="AV1130" s="13" t="s">
        <v>78</v>
      </c>
      <c r="AW1130" s="13" t="s">
        <v>33</v>
      </c>
      <c r="AX1130" s="13" t="s">
        <v>71</v>
      </c>
      <c r="AY1130" s="209" t="s">
        <v>180</v>
      </c>
    </row>
    <row r="1131" spans="1:65" s="14" customFormat="1" ht="11.25">
      <c r="B1131" s="210"/>
      <c r="C1131" s="211"/>
      <c r="D1131" s="193" t="s">
        <v>193</v>
      </c>
      <c r="E1131" s="212" t="s">
        <v>19</v>
      </c>
      <c r="F1131" s="213" t="s">
        <v>1189</v>
      </c>
      <c r="G1131" s="211"/>
      <c r="H1131" s="214">
        <v>1.5</v>
      </c>
      <c r="I1131" s="215"/>
      <c r="J1131" s="211"/>
      <c r="K1131" s="211"/>
      <c r="L1131" s="216"/>
      <c r="M1131" s="217"/>
      <c r="N1131" s="218"/>
      <c r="O1131" s="218"/>
      <c r="P1131" s="218"/>
      <c r="Q1131" s="218"/>
      <c r="R1131" s="218"/>
      <c r="S1131" s="218"/>
      <c r="T1131" s="219"/>
      <c r="AT1131" s="220" t="s">
        <v>193</v>
      </c>
      <c r="AU1131" s="220" t="s">
        <v>80</v>
      </c>
      <c r="AV1131" s="14" t="s">
        <v>80</v>
      </c>
      <c r="AW1131" s="14" t="s">
        <v>33</v>
      </c>
      <c r="AX1131" s="14" t="s">
        <v>71</v>
      </c>
      <c r="AY1131" s="220" t="s">
        <v>180</v>
      </c>
    </row>
    <row r="1132" spans="1:65" s="14" customFormat="1" ht="11.25">
      <c r="B1132" s="210"/>
      <c r="C1132" s="211"/>
      <c r="D1132" s="193" t="s">
        <v>193</v>
      </c>
      <c r="E1132" s="212" t="s">
        <v>19</v>
      </c>
      <c r="F1132" s="213" t="s">
        <v>1190</v>
      </c>
      <c r="G1132" s="211"/>
      <c r="H1132" s="214">
        <v>2.2000000000000002</v>
      </c>
      <c r="I1132" s="215"/>
      <c r="J1132" s="211"/>
      <c r="K1132" s="211"/>
      <c r="L1132" s="216"/>
      <c r="M1132" s="217"/>
      <c r="N1132" s="218"/>
      <c r="O1132" s="218"/>
      <c r="P1132" s="218"/>
      <c r="Q1132" s="218"/>
      <c r="R1132" s="218"/>
      <c r="S1132" s="218"/>
      <c r="T1132" s="219"/>
      <c r="AT1132" s="220" t="s">
        <v>193</v>
      </c>
      <c r="AU1132" s="220" t="s">
        <v>80</v>
      </c>
      <c r="AV1132" s="14" t="s">
        <v>80</v>
      </c>
      <c r="AW1132" s="14" t="s">
        <v>33</v>
      </c>
      <c r="AX1132" s="14" t="s">
        <v>71</v>
      </c>
      <c r="AY1132" s="220" t="s">
        <v>180</v>
      </c>
    </row>
    <row r="1133" spans="1:65" s="14" customFormat="1" ht="11.25">
      <c r="B1133" s="210"/>
      <c r="C1133" s="211"/>
      <c r="D1133" s="193" t="s">
        <v>193</v>
      </c>
      <c r="E1133" s="212" t="s">
        <v>19</v>
      </c>
      <c r="F1133" s="213" t="s">
        <v>1191</v>
      </c>
      <c r="G1133" s="211"/>
      <c r="H1133" s="214">
        <v>3.5</v>
      </c>
      <c r="I1133" s="215"/>
      <c r="J1133" s="211"/>
      <c r="K1133" s="211"/>
      <c r="L1133" s="216"/>
      <c r="M1133" s="217"/>
      <c r="N1133" s="218"/>
      <c r="O1133" s="218"/>
      <c r="P1133" s="218"/>
      <c r="Q1133" s="218"/>
      <c r="R1133" s="218"/>
      <c r="S1133" s="218"/>
      <c r="T1133" s="219"/>
      <c r="AT1133" s="220" t="s">
        <v>193</v>
      </c>
      <c r="AU1133" s="220" t="s">
        <v>80</v>
      </c>
      <c r="AV1133" s="14" t="s">
        <v>80</v>
      </c>
      <c r="AW1133" s="14" t="s">
        <v>33</v>
      </c>
      <c r="AX1133" s="14" t="s">
        <v>71</v>
      </c>
      <c r="AY1133" s="220" t="s">
        <v>180</v>
      </c>
    </row>
    <row r="1134" spans="1:65" s="16" customFormat="1" ht="11.25">
      <c r="B1134" s="242"/>
      <c r="C1134" s="243"/>
      <c r="D1134" s="193" t="s">
        <v>193</v>
      </c>
      <c r="E1134" s="244" t="s">
        <v>19</v>
      </c>
      <c r="F1134" s="245" t="s">
        <v>391</v>
      </c>
      <c r="G1134" s="243"/>
      <c r="H1134" s="246">
        <v>7.2</v>
      </c>
      <c r="I1134" s="247"/>
      <c r="J1134" s="243"/>
      <c r="K1134" s="243"/>
      <c r="L1134" s="248"/>
      <c r="M1134" s="249"/>
      <c r="N1134" s="250"/>
      <c r="O1134" s="250"/>
      <c r="P1134" s="250"/>
      <c r="Q1134" s="250"/>
      <c r="R1134" s="250"/>
      <c r="S1134" s="250"/>
      <c r="T1134" s="251"/>
      <c r="AT1134" s="252" t="s">
        <v>193</v>
      </c>
      <c r="AU1134" s="252" t="s">
        <v>80</v>
      </c>
      <c r="AV1134" s="16" t="s">
        <v>91</v>
      </c>
      <c r="AW1134" s="16" t="s">
        <v>33</v>
      </c>
      <c r="AX1134" s="16" t="s">
        <v>71</v>
      </c>
      <c r="AY1134" s="252" t="s">
        <v>180</v>
      </c>
    </row>
    <row r="1135" spans="1:65" s="15" customFormat="1" ht="11.25">
      <c r="B1135" s="221"/>
      <c r="C1135" s="222"/>
      <c r="D1135" s="193" t="s">
        <v>193</v>
      </c>
      <c r="E1135" s="223" t="s">
        <v>19</v>
      </c>
      <c r="F1135" s="224" t="s">
        <v>238</v>
      </c>
      <c r="G1135" s="222"/>
      <c r="H1135" s="225">
        <v>45.150000000000006</v>
      </c>
      <c r="I1135" s="226"/>
      <c r="J1135" s="222"/>
      <c r="K1135" s="222"/>
      <c r="L1135" s="227"/>
      <c r="M1135" s="228"/>
      <c r="N1135" s="229"/>
      <c r="O1135" s="229"/>
      <c r="P1135" s="229"/>
      <c r="Q1135" s="229"/>
      <c r="R1135" s="229"/>
      <c r="S1135" s="229"/>
      <c r="T1135" s="230"/>
      <c r="AT1135" s="231" t="s">
        <v>193</v>
      </c>
      <c r="AU1135" s="231" t="s">
        <v>80</v>
      </c>
      <c r="AV1135" s="15" t="s">
        <v>187</v>
      </c>
      <c r="AW1135" s="15" t="s">
        <v>33</v>
      </c>
      <c r="AX1135" s="15" t="s">
        <v>78</v>
      </c>
      <c r="AY1135" s="231" t="s">
        <v>180</v>
      </c>
    </row>
    <row r="1136" spans="1:65" s="2" customFormat="1" ht="24.2" customHeight="1">
      <c r="A1136" s="36"/>
      <c r="B1136" s="37"/>
      <c r="C1136" s="180" t="s">
        <v>1229</v>
      </c>
      <c r="D1136" s="180" t="s">
        <v>182</v>
      </c>
      <c r="E1136" s="181" t="s">
        <v>1230</v>
      </c>
      <c r="F1136" s="182" t="s">
        <v>1231</v>
      </c>
      <c r="G1136" s="183" t="s">
        <v>220</v>
      </c>
      <c r="H1136" s="184">
        <v>2.4300000000000002</v>
      </c>
      <c r="I1136" s="185"/>
      <c r="J1136" s="186">
        <f>ROUND(I1136*H1136,2)</f>
        <v>0</v>
      </c>
      <c r="K1136" s="182" t="s">
        <v>186</v>
      </c>
      <c r="L1136" s="41"/>
      <c r="M1136" s="187" t="s">
        <v>19</v>
      </c>
      <c r="N1136" s="188" t="s">
        <v>42</v>
      </c>
      <c r="O1136" s="66"/>
      <c r="P1136" s="189">
        <f>O1136*H1136</f>
        <v>0</v>
      </c>
      <c r="Q1136" s="189">
        <v>0</v>
      </c>
      <c r="R1136" s="189">
        <f>Q1136*H1136</f>
        <v>0</v>
      </c>
      <c r="S1136" s="189">
        <v>0</v>
      </c>
      <c r="T1136" s="190">
        <f>S1136*H1136</f>
        <v>0</v>
      </c>
      <c r="U1136" s="36"/>
      <c r="V1136" s="36"/>
      <c r="W1136" s="36"/>
      <c r="X1136" s="36"/>
      <c r="Y1136" s="36"/>
      <c r="Z1136" s="36"/>
      <c r="AA1136" s="36"/>
      <c r="AB1136" s="36"/>
      <c r="AC1136" s="36"/>
      <c r="AD1136" s="36"/>
      <c r="AE1136" s="36"/>
      <c r="AR1136" s="191" t="s">
        <v>312</v>
      </c>
      <c r="AT1136" s="191" t="s">
        <v>182</v>
      </c>
      <c r="AU1136" s="191" t="s">
        <v>80</v>
      </c>
      <c r="AY1136" s="19" t="s">
        <v>180</v>
      </c>
      <c r="BE1136" s="192">
        <f>IF(N1136="základní",J1136,0)</f>
        <v>0</v>
      </c>
      <c r="BF1136" s="192">
        <f>IF(N1136="snížená",J1136,0)</f>
        <v>0</v>
      </c>
      <c r="BG1136" s="192">
        <f>IF(N1136="zákl. přenesená",J1136,0)</f>
        <v>0</v>
      </c>
      <c r="BH1136" s="192">
        <f>IF(N1136="sníž. přenesená",J1136,0)</f>
        <v>0</v>
      </c>
      <c r="BI1136" s="192">
        <f>IF(N1136="nulová",J1136,0)</f>
        <v>0</v>
      </c>
      <c r="BJ1136" s="19" t="s">
        <v>78</v>
      </c>
      <c r="BK1136" s="192">
        <f>ROUND(I1136*H1136,2)</f>
        <v>0</v>
      </c>
      <c r="BL1136" s="19" t="s">
        <v>312</v>
      </c>
      <c r="BM1136" s="191" t="s">
        <v>1232</v>
      </c>
    </row>
    <row r="1137" spans="1:65" s="2" customFormat="1" ht="29.25">
      <c r="A1137" s="36"/>
      <c r="B1137" s="37"/>
      <c r="C1137" s="38"/>
      <c r="D1137" s="193" t="s">
        <v>189</v>
      </c>
      <c r="E1137" s="38"/>
      <c r="F1137" s="194" t="s">
        <v>1233</v>
      </c>
      <c r="G1137" s="38"/>
      <c r="H1137" s="38"/>
      <c r="I1137" s="195"/>
      <c r="J1137" s="38"/>
      <c r="K1137" s="38"/>
      <c r="L1137" s="41"/>
      <c r="M1137" s="196"/>
      <c r="N1137" s="197"/>
      <c r="O1137" s="66"/>
      <c r="P1137" s="66"/>
      <c r="Q1137" s="66"/>
      <c r="R1137" s="66"/>
      <c r="S1137" s="66"/>
      <c r="T1137" s="67"/>
      <c r="U1137" s="36"/>
      <c r="V1137" s="36"/>
      <c r="W1137" s="36"/>
      <c r="X1137" s="36"/>
      <c r="Y1137" s="36"/>
      <c r="Z1137" s="36"/>
      <c r="AA1137" s="36"/>
      <c r="AB1137" s="36"/>
      <c r="AC1137" s="36"/>
      <c r="AD1137" s="36"/>
      <c r="AE1137" s="36"/>
      <c r="AT1137" s="19" t="s">
        <v>189</v>
      </c>
      <c r="AU1137" s="19" t="s">
        <v>80</v>
      </c>
    </row>
    <row r="1138" spans="1:65" s="2" customFormat="1" ht="11.25">
      <c r="A1138" s="36"/>
      <c r="B1138" s="37"/>
      <c r="C1138" s="38"/>
      <c r="D1138" s="198" t="s">
        <v>191</v>
      </c>
      <c r="E1138" s="38"/>
      <c r="F1138" s="199" t="s">
        <v>1234</v>
      </c>
      <c r="G1138" s="38"/>
      <c r="H1138" s="38"/>
      <c r="I1138" s="195"/>
      <c r="J1138" s="38"/>
      <c r="K1138" s="38"/>
      <c r="L1138" s="41"/>
      <c r="M1138" s="196"/>
      <c r="N1138" s="197"/>
      <c r="O1138" s="66"/>
      <c r="P1138" s="66"/>
      <c r="Q1138" s="66"/>
      <c r="R1138" s="66"/>
      <c r="S1138" s="66"/>
      <c r="T1138" s="67"/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T1138" s="19" t="s">
        <v>191</v>
      </c>
      <c r="AU1138" s="19" t="s">
        <v>80</v>
      </c>
    </row>
    <row r="1139" spans="1:65" s="12" customFormat="1" ht="22.9" customHeight="1">
      <c r="B1139" s="164"/>
      <c r="C1139" s="165"/>
      <c r="D1139" s="166" t="s">
        <v>70</v>
      </c>
      <c r="E1139" s="178" t="s">
        <v>1235</v>
      </c>
      <c r="F1139" s="178" t="s">
        <v>1236</v>
      </c>
      <c r="G1139" s="165"/>
      <c r="H1139" s="165"/>
      <c r="I1139" s="168"/>
      <c r="J1139" s="179">
        <f>BK1139</f>
        <v>0</v>
      </c>
      <c r="K1139" s="165"/>
      <c r="L1139" s="170"/>
      <c r="M1139" s="171"/>
      <c r="N1139" s="172"/>
      <c r="O1139" s="172"/>
      <c r="P1139" s="173">
        <f>SUM(P1140:P1294)</f>
        <v>0</v>
      </c>
      <c r="Q1139" s="172"/>
      <c r="R1139" s="173">
        <f>SUM(R1140:R1294)</f>
        <v>0.69744200000000001</v>
      </c>
      <c r="S1139" s="172"/>
      <c r="T1139" s="174">
        <f>SUM(T1140:T1294)</f>
        <v>0.17077499999999998</v>
      </c>
      <c r="AR1139" s="175" t="s">
        <v>80</v>
      </c>
      <c r="AT1139" s="176" t="s">
        <v>70</v>
      </c>
      <c r="AU1139" s="176" t="s">
        <v>78</v>
      </c>
      <c r="AY1139" s="175" t="s">
        <v>180</v>
      </c>
      <c r="BK1139" s="177">
        <f>SUM(BK1140:BK1294)</f>
        <v>0</v>
      </c>
    </row>
    <row r="1140" spans="1:65" s="2" customFormat="1" ht="24.2" customHeight="1">
      <c r="A1140" s="36"/>
      <c r="B1140" s="37"/>
      <c r="C1140" s="180" t="s">
        <v>1237</v>
      </c>
      <c r="D1140" s="180" t="s">
        <v>182</v>
      </c>
      <c r="E1140" s="181" t="s">
        <v>1238</v>
      </c>
      <c r="F1140" s="182" t="s">
        <v>1239</v>
      </c>
      <c r="G1140" s="183" t="s">
        <v>230</v>
      </c>
      <c r="H1140" s="184">
        <v>72.77</v>
      </c>
      <c r="I1140" s="185"/>
      <c r="J1140" s="186">
        <f>ROUND(I1140*H1140,2)</f>
        <v>0</v>
      </c>
      <c r="K1140" s="182" t="s">
        <v>186</v>
      </c>
      <c r="L1140" s="41"/>
      <c r="M1140" s="187" t="s">
        <v>19</v>
      </c>
      <c r="N1140" s="188" t="s">
        <v>42</v>
      </c>
      <c r="O1140" s="66"/>
      <c r="P1140" s="189">
        <f>O1140*H1140</f>
        <v>0</v>
      </c>
      <c r="Q1140" s="189">
        <v>0</v>
      </c>
      <c r="R1140" s="189">
        <f>Q1140*H1140</f>
        <v>0</v>
      </c>
      <c r="S1140" s="189">
        <v>0</v>
      </c>
      <c r="T1140" s="190">
        <f>S1140*H1140</f>
        <v>0</v>
      </c>
      <c r="U1140" s="36"/>
      <c r="V1140" s="36"/>
      <c r="W1140" s="36"/>
      <c r="X1140" s="36"/>
      <c r="Y1140" s="36"/>
      <c r="Z1140" s="36"/>
      <c r="AA1140" s="36"/>
      <c r="AB1140" s="36"/>
      <c r="AC1140" s="36"/>
      <c r="AD1140" s="36"/>
      <c r="AE1140" s="36"/>
      <c r="AR1140" s="191" t="s">
        <v>312</v>
      </c>
      <c r="AT1140" s="191" t="s">
        <v>182</v>
      </c>
      <c r="AU1140" s="191" t="s">
        <v>80</v>
      </c>
      <c r="AY1140" s="19" t="s">
        <v>180</v>
      </c>
      <c r="BE1140" s="192">
        <f>IF(N1140="základní",J1140,0)</f>
        <v>0</v>
      </c>
      <c r="BF1140" s="192">
        <f>IF(N1140="snížená",J1140,0)</f>
        <v>0</v>
      </c>
      <c r="BG1140" s="192">
        <f>IF(N1140="zákl. přenesená",J1140,0)</f>
        <v>0</v>
      </c>
      <c r="BH1140" s="192">
        <f>IF(N1140="sníž. přenesená",J1140,0)</f>
        <v>0</v>
      </c>
      <c r="BI1140" s="192">
        <f>IF(N1140="nulová",J1140,0)</f>
        <v>0</v>
      </c>
      <c r="BJ1140" s="19" t="s">
        <v>78</v>
      </c>
      <c r="BK1140" s="192">
        <f>ROUND(I1140*H1140,2)</f>
        <v>0</v>
      </c>
      <c r="BL1140" s="19" t="s">
        <v>312</v>
      </c>
      <c r="BM1140" s="191" t="s">
        <v>1240</v>
      </c>
    </row>
    <row r="1141" spans="1:65" s="2" customFormat="1" ht="19.5">
      <c r="A1141" s="36"/>
      <c r="B1141" s="37"/>
      <c r="C1141" s="38"/>
      <c r="D1141" s="193" t="s">
        <v>189</v>
      </c>
      <c r="E1141" s="38"/>
      <c r="F1141" s="194" t="s">
        <v>1241</v>
      </c>
      <c r="G1141" s="38"/>
      <c r="H1141" s="38"/>
      <c r="I1141" s="195"/>
      <c r="J1141" s="38"/>
      <c r="K1141" s="38"/>
      <c r="L1141" s="41"/>
      <c r="M1141" s="196"/>
      <c r="N1141" s="197"/>
      <c r="O1141" s="66"/>
      <c r="P1141" s="66"/>
      <c r="Q1141" s="66"/>
      <c r="R1141" s="66"/>
      <c r="S1141" s="66"/>
      <c r="T1141" s="67"/>
      <c r="U1141" s="36"/>
      <c r="V1141" s="36"/>
      <c r="W1141" s="36"/>
      <c r="X1141" s="36"/>
      <c r="Y1141" s="36"/>
      <c r="Z1141" s="36"/>
      <c r="AA1141" s="36"/>
      <c r="AB1141" s="36"/>
      <c r="AC1141" s="36"/>
      <c r="AD1141" s="36"/>
      <c r="AE1141" s="36"/>
      <c r="AT1141" s="19" t="s">
        <v>189</v>
      </c>
      <c r="AU1141" s="19" t="s">
        <v>80</v>
      </c>
    </row>
    <row r="1142" spans="1:65" s="2" customFormat="1" ht="11.25">
      <c r="A1142" s="36"/>
      <c r="B1142" s="37"/>
      <c r="C1142" s="38"/>
      <c r="D1142" s="198" t="s">
        <v>191</v>
      </c>
      <c r="E1142" s="38"/>
      <c r="F1142" s="199" t="s">
        <v>1242</v>
      </c>
      <c r="G1142" s="38"/>
      <c r="H1142" s="38"/>
      <c r="I1142" s="195"/>
      <c r="J1142" s="38"/>
      <c r="K1142" s="38"/>
      <c r="L1142" s="41"/>
      <c r="M1142" s="196"/>
      <c r="N1142" s="197"/>
      <c r="O1142" s="66"/>
      <c r="P1142" s="66"/>
      <c r="Q1142" s="66"/>
      <c r="R1142" s="66"/>
      <c r="S1142" s="66"/>
      <c r="T1142" s="67"/>
      <c r="U1142" s="36"/>
      <c r="V1142" s="36"/>
      <c r="W1142" s="36"/>
      <c r="X1142" s="36"/>
      <c r="Y1142" s="36"/>
      <c r="Z1142" s="36"/>
      <c r="AA1142" s="36"/>
      <c r="AB1142" s="36"/>
      <c r="AC1142" s="36"/>
      <c r="AD1142" s="36"/>
      <c r="AE1142" s="36"/>
      <c r="AT1142" s="19" t="s">
        <v>191</v>
      </c>
      <c r="AU1142" s="19" t="s">
        <v>80</v>
      </c>
    </row>
    <row r="1143" spans="1:65" s="13" customFormat="1" ht="11.25">
      <c r="B1143" s="200"/>
      <c r="C1143" s="201"/>
      <c r="D1143" s="193" t="s">
        <v>193</v>
      </c>
      <c r="E1143" s="202" t="s">
        <v>19</v>
      </c>
      <c r="F1143" s="203" t="s">
        <v>201</v>
      </c>
      <c r="G1143" s="201"/>
      <c r="H1143" s="202" t="s">
        <v>19</v>
      </c>
      <c r="I1143" s="204"/>
      <c r="J1143" s="201"/>
      <c r="K1143" s="201"/>
      <c r="L1143" s="205"/>
      <c r="M1143" s="206"/>
      <c r="N1143" s="207"/>
      <c r="O1143" s="207"/>
      <c r="P1143" s="207"/>
      <c r="Q1143" s="207"/>
      <c r="R1143" s="207"/>
      <c r="S1143" s="207"/>
      <c r="T1143" s="208"/>
      <c r="AT1143" s="209" t="s">
        <v>193</v>
      </c>
      <c r="AU1143" s="209" t="s">
        <v>80</v>
      </c>
      <c r="AV1143" s="13" t="s">
        <v>78</v>
      </c>
      <c r="AW1143" s="13" t="s">
        <v>33</v>
      </c>
      <c r="AX1143" s="13" t="s">
        <v>71</v>
      </c>
      <c r="AY1143" s="209" t="s">
        <v>180</v>
      </c>
    </row>
    <row r="1144" spans="1:65" s="13" customFormat="1" ht="11.25">
      <c r="B1144" s="200"/>
      <c r="C1144" s="201"/>
      <c r="D1144" s="193" t="s">
        <v>193</v>
      </c>
      <c r="E1144" s="202" t="s">
        <v>19</v>
      </c>
      <c r="F1144" s="203" t="s">
        <v>1243</v>
      </c>
      <c r="G1144" s="201"/>
      <c r="H1144" s="202" t="s">
        <v>19</v>
      </c>
      <c r="I1144" s="204"/>
      <c r="J1144" s="201"/>
      <c r="K1144" s="201"/>
      <c r="L1144" s="205"/>
      <c r="M1144" s="206"/>
      <c r="N1144" s="207"/>
      <c r="O1144" s="207"/>
      <c r="P1144" s="207"/>
      <c r="Q1144" s="207"/>
      <c r="R1144" s="207"/>
      <c r="S1144" s="207"/>
      <c r="T1144" s="208"/>
      <c r="AT1144" s="209" t="s">
        <v>193</v>
      </c>
      <c r="AU1144" s="209" t="s">
        <v>80</v>
      </c>
      <c r="AV1144" s="13" t="s">
        <v>78</v>
      </c>
      <c r="AW1144" s="13" t="s">
        <v>33</v>
      </c>
      <c r="AX1144" s="13" t="s">
        <v>71</v>
      </c>
      <c r="AY1144" s="209" t="s">
        <v>180</v>
      </c>
    </row>
    <row r="1145" spans="1:65" s="14" customFormat="1" ht="11.25">
      <c r="B1145" s="210"/>
      <c r="C1145" s="211"/>
      <c r="D1145" s="193" t="s">
        <v>193</v>
      </c>
      <c r="E1145" s="212" t="s">
        <v>19</v>
      </c>
      <c r="F1145" s="213" t="s">
        <v>1244</v>
      </c>
      <c r="G1145" s="211"/>
      <c r="H1145" s="214">
        <v>5</v>
      </c>
      <c r="I1145" s="215"/>
      <c r="J1145" s="211"/>
      <c r="K1145" s="211"/>
      <c r="L1145" s="216"/>
      <c r="M1145" s="217"/>
      <c r="N1145" s="218"/>
      <c r="O1145" s="218"/>
      <c r="P1145" s="218"/>
      <c r="Q1145" s="218"/>
      <c r="R1145" s="218"/>
      <c r="S1145" s="218"/>
      <c r="T1145" s="219"/>
      <c r="AT1145" s="220" t="s">
        <v>193</v>
      </c>
      <c r="AU1145" s="220" t="s">
        <v>80</v>
      </c>
      <c r="AV1145" s="14" t="s">
        <v>80</v>
      </c>
      <c r="AW1145" s="14" t="s">
        <v>33</v>
      </c>
      <c r="AX1145" s="14" t="s">
        <v>71</v>
      </c>
      <c r="AY1145" s="220" t="s">
        <v>180</v>
      </c>
    </row>
    <row r="1146" spans="1:65" s="14" customFormat="1" ht="11.25">
      <c r="B1146" s="210"/>
      <c r="C1146" s="211"/>
      <c r="D1146" s="193" t="s">
        <v>193</v>
      </c>
      <c r="E1146" s="212" t="s">
        <v>19</v>
      </c>
      <c r="F1146" s="213" t="s">
        <v>1245</v>
      </c>
      <c r="G1146" s="211"/>
      <c r="H1146" s="214">
        <v>15.65</v>
      </c>
      <c r="I1146" s="215"/>
      <c r="J1146" s="211"/>
      <c r="K1146" s="211"/>
      <c r="L1146" s="216"/>
      <c r="M1146" s="217"/>
      <c r="N1146" s="218"/>
      <c r="O1146" s="218"/>
      <c r="P1146" s="218"/>
      <c r="Q1146" s="218"/>
      <c r="R1146" s="218"/>
      <c r="S1146" s="218"/>
      <c r="T1146" s="219"/>
      <c r="AT1146" s="220" t="s">
        <v>193</v>
      </c>
      <c r="AU1146" s="220" t="s">
        <v>80</v>
      </c>
      <c r="AV1146" s="14" t="s">
        <v>80</v>
      </c>
      <c r="AW1146" s="14" t="s">
        <v>33</v>
      </c>
      <c r="AX1146" s="14" t="s">
        <v>71</v>
      </c>
      <c r="AY1146" s="220" t="s">
        <v>180</v>
      </c>
    </row>
    <row r="1147" spans="1:65" s="14" customFormat="1" ht="11.25">
      <c r="B1147" s="210"/>
      <c r="C1147" s="211"/>
      <c r="D1147" s="193" t="s">
        <v>193</v>
      </c>
      <c r="E1147" s="212" t="s">
        <v>19</v>
      </c>
      <c r="F1147" s="213" t="s">
        <v>1246</v>
      </c>
      <c r="G1147" s="211"/>
      <c r="H1147" s="214">
        <v>12.2</v>
      </c>
      <c r="I1147" s="215"/>
      <c r="J1147" s="211"/>
      <c r="K1147" s="211"/>
      <c r="L1147" s="216"/>
      <c r="M1147" s="217"/>
      <c r="N1147" s="218"/>
      <c r="O1147" s="218"/>
      <c r="P1147" s="218"/>
      <c r="Q1147" s="218"/>
      <c r="R1147" s="218"/>
      <c r="S1147" s="218"/>
      <c r="T1147" s="219"/>
      <c r="AT1147" s="220" t="s">
        <v>193</v>
      </c>
      <c r="AU1147" s="220" t="s">
        <v>80</v>
      </c>
      <c r="AV1147" s="14" t="s">
        <v>80</v>
      </c>
      <c r="AW1147" s="14" t="s">
        <v>33</v>
      </c>
      <c r="AX1147" s="14" t="s">
        <v>71</v>
      </c>
      <c r="AY1147" s="220" t="s">
        <v>180</v>
      </c>
    </row>
    <row r="1148" spans="1:65" s="14" customFormat="1" ht="11.25">
      <c r="B1148" s="210"/>
      <c r="C1148" s="211"/>
      <c r="D1148" s="193" t="s">
        <v>193</v>
      </c>
      <c r="E1148" s="212" t="s">
        <v>19</v>
      </c>
      <c r="F1148" s="213" t="s">
        <v>1247</v>
      </c>
      <c r="G1148" s="211"/>
      <c r="H1148" s="214">
        <v>19.7</v>
      </c>
      <c r="I1148" s="215"/>
      <c r="J1148" s="211"/>
      <c r="K1148" s="211"/>
      <c r="L1148" s="216"/>
      <c r="M1148" s="217"/>
      <c r="N1148" s="218"/>
      <c r="O1148" s="218"/>
      <c r="P1148" s="218"/>
      <c r="Q1148" s="218"/>
      <c r="R1148" s="218"/>
      <c r="S1148" s="218"/>
      <c r="T1148" s="219"/>
      <c r="AT1148" s="220" t="s">
        <v>193</v>
      </c>
      <c r="AU1148" s="220" t="s">
        <v>80</v>
      </c>
      <c r="AV1148" s="14" t="s">
        <v>80</v>
      </c>
      <c r="AW1148" s="14" t="s">
        <v>33</v>
      </c>
      <c r="AX1148" s="14" t="s">
        <v>71</v>
      </c>
      <c r="AY1148" s="220" t="s">
        <v>180</v>
      </c>
    </row>
    <row r="1149" spans="1:65" s="14" customFormat="1" ht="11.25">
      <c r="B1149" s="210"/>
      <c r="C1149" s="211"/>
      <c r="D1149" s="193" t="s">
        <v>193</v>
      </c>
      <c r="E1149" s="212" t="s">
        <v>19</v>
      </c>
      <c r="F1149" s="213" t="s">
        <v>1248</v>
      </c>
      <c r="G1149" s="211"/>
      <c r="H1149" s="214">
        <v>14.12</v>
      </c>
      <c r="I1149" s="215"/>
      <c r="J1149" s="211"/>
      <c r="K1149" s="211"/>
      <c r="L1149" s="216"/>
      <c r="M1149" s="217"/>
      <c r="N1149" s="218"/>
      <c r="O1149" s="218"/>
      <c r="P1149" s="218"/>
      <c r="Q1149" s="218"/>
      <c r="R1149" s="218"/>
      <c r="S1149" s="218"/>
      <c r="T1149" s="219"/>
      <c r="AT1149" s="220" t="s">
        <v>193</v>
      </c>
      <c r="AU1149" s="220" t="s">
        <v>80</v>
      </c>
      <c r="AV1149" s="14" t="s">
        <v>80</v>
      </c>
      <c r="AW1149" s="14" t="s">
        <v>33</v>
      </c>
      <c r="AX1149" s="14" t="s">
        <v>71</v>
      </c>
      <c r="AY1149" s="220" t="s">
        <v>180</v>
      </c>
    </row>
    <row r="1150" spans="1:65" s="16" customFormat="1" ht="11.25">
      <c r="B1150" s="242"/>
      <c r="C1150" s="243"/>
      <c r="D1150" s="193" t="s">
        <v>193</v>
      </c>
      <c r="E1150" s="244" t="s">
        <v>19</v>
      </c>
      <c r="F1150" s="245" t="s">
        <v>391</v>
      </c>
      <c r="G1150" s="243"/>
      <c r="H1150" s="246">
        <v>66.67</v>
      </c>
      <c r="I1150" s="247"/>
      <c r="J1150" s="243"/>
      <c r="K1150" s="243"/>
      <c r="L1150" s="248"/>
      <c r="M1150" s="249"/>
      <c r="N1150" s="250"/>
      <c r="O1150" s="250"/>
      <c r="P1150" s="250"/>
      <c r="Q1150" s="250"/>
      <c r="R1150" s="250"/>
      <c r="S1150" s="250"/>
      <c r="T1150" s="251"/>
      <c r="AT1150" s="252" t="s">
        <v>193</v>
      </c>
      <c r="AU1150" s="252" t="s">
        <v>80</v>
      </c>
      <c r="AV1150" s="16" t="s">
        <v>91</v>
      </c>
      <c r="AW1150" s="16" t="s">
        <v>33</v>
      </c>
      <c r="AX1150" s="16" t="s">
        <v>71</v>
      </c>
      <c r="AY1150" s="252" t="s">
        <v>180</v>
      </c>
    </row>
    <row r="1151" spans="1:65" s="13" customFormat="1" ht="11.25">
      <c r="B1151" s="200"/>
      <c r="C1151" s="201"/>
      <c r="D1151" s="193" t="s">
        <v>193</v>
      </c>
      <c r="E1151" s="202" t="s">
        <v>19</v>
      </c>
      <c r="F1151" s="203" t="s">
        <v>757</v>
      </c>
      <c r="G1151" s="201"/>
      <c r="H1151" s="202" t="s">
        <v>19</v>
      </c>
      <c r="I1151" s="204"/>
      <c r="J1151" s="201"/>
      <c r="K1151" s="201"/>
      <c r="L1151" s="205"/>
      <c r="M1151" s="206"/>
      <c r="N1151" s="207"/>
      <c r="O1151" s="207"/>
      <c r="P1151" s="207"/>
      <c r="Q1151" s="207"/>
      <c r="R1151" s="207"/>
      <c r="S1151" s="207"/>
      <c r="T1151" s="208"/>
      <c r="AT1151" s="209" t="s">
        <v>193</v>
      </c>
      <c r="AU1151" s="209" t="s">
        <v>80</v>
      </c>
      <c r="AV1151" s="13" t="s">
        <v>78</v>
      </c>
      <c r="AW1151" s="13" t="s">
        <v>33</v>
      </c>
      <c r="AX1151" s="13" t="s">
        <v>71</v>
      </c>
      <c r="AY1151" s="209" t="s">
        <v>180</v>
      </c>
    </row>
    <row r="1152" spans="1:65" s="14" customFormat="1" ht="11.25">
      <c r="B1152" s="210"/>
      <c r="C1152" s="211"/>
      <c r="D1152" s="193" t="s">
        <v>193</v>
      </c>
      <c r="E1152" s="212" t="s">
        <v>19</v>
      </c>
      <c r="F1152" s="213" t="s">
        <v>760</v>
      </c>
      <c r="G1152" s="211"/>
      <c r="H1152" s="214">
        <v>2.9</v>
      </c>
      <c r="I1152" s="215"/>
      <c r="J1152" s="211"/>
      <c r="K1152" s="211"/>
      <c r="L1152" s="216"/>
      <c r="M1152" s="217"/>
      <c r="N1152" s="218"/>
      <c r="O1152" s="218"/>
      <c r="P1152" s="218"/>
      <c r="Q1152" s="218"/>
      <c r="R1152" s="218"/>
      <c r="S1152" s="218"/>
      <c r="T1152" s="219"/>
      <c r="AT1152" s="220" t="s">
        <v>193</v>
      </c>
      <c r="AU1152" s="220" t="s">
        <v>80</v>
      </c>
      <c r="AV1152" s="14" t="s">
        <v>80</v>
      </c>
      <c r="AW1152" s="14" t="s">
        <v>33</v>
      </c>
      <c r="AX1152" s="14" t="s">
        <v>71</v>
      </c>
      <c r="AY1152" s="220" t="s">
        <v>180</v>
      </c>
    </row>
    <row r="1153" spans="1:65" s="14" customFormat="1" ht="11.25">
      <c r="B1153" s="210"/>
      <c r="C1153" s="211"/>
      <c r="D1153" s="193" t="s">
        <v>193</v>
      </c>
      <c r="E1153" s="212" t="s">
        <v>19</v>
      </c>
      <c r="F1153" s="213" t="s">
        <v>761</v>
      </c>
      <c r="G1153" s="211"/>
      <c r="H1153" s="214">
        <v>3.2</v>
      </c>
      <c r="I1153" s="215"/>
      <c r="J1153" s="211"/>
      <c r="K1153" s="211"/>
      <c r="L1153" s="216"/>
      <c r="M1153" s="217"/>
      <c r="N1153" s="218"/>
      <c r="O1153" s="218"/>
      <c r="P1153" s="218"/>
      <c r="Q1153" s="218"/>
      <c r="R1153" s="218"/>
      <c r="S1153" s="218"/>
      <c r="T1153" s="219"/>
      <c r="AT1153" s="220" t="s">
        <v>193</v>
      </c>
      <c r="AU1153" s="220" t="s">
        <v>80</v>
      </c>
      <c r="AV1153" s="14" t="s">
        <v>80</v>
      </c>
      <c r="AW1153" s="14" t="s">
        <v>33</v>
      </c>
      <c r="AX1153" s="14" t="s">
        <v>71</v>
      </c>
      <c r="AY1153" s="220" t="s">
        <v>180</v>
      </c>
    </row>
    <row r="1154" spans="1:65" s="16" customFormat="1" ht="11.25">
      <c r="B1154" s="242"/>
      <c r="C1154" s="243"/>
      <c r="D1154" s="193" t="s">
        <v>193</v>
      </c>
      <c r="E1154" s="244" t="s">
        <v>19</v>
      </c>
      <c r="F1154" s="245" t="s">
        <v>391</v>
      </c>
      <c r="G1154" s="243"/>
      <c r="H1154" s="246">
        <v>6.1</v>
      </c>
      <c r="I1154" s="247"/>
      <c r="J1154" s="243"/>
      <c r="K1154" s="243"/>
      <c r="L1154" s="248"/>
      <c r="M1154" s="249"/>
      <c r="N1154" s="250"/>
      <c r="O1154" s="250"/>
      <c r="P1154" s="250"/>
      <c r="Q1154" s="250"/>
      <c r="R1154" s="250"/>
      <c r="S1154" s="250"/>
      <c r="T1154" s="251"/>
      <c r="AT1154" s="252" t="s">
        <v>193</v>
      </c>
      <c r="AU1154" s="252" t="s">
        <v>80</v>
      </c>
      <c r="AV1154" s="16" t="s">
        <v>91</v>
      </c>
      <c r="AW1154" s="16" t="s">
        <v>33</v>
      </c>
      <c r="AX1154" s="16" t="s">
        <v>71</v>
      </c>
      <c r="AY1154" s="252" t="s">
        <v>180</v>
      </c>
    </row>
    <row r="1155" spans="1:65" s="15" customFormat="1" ht="11.25">
      <c r="B1155" s="221"/>
      <c r="C1155" s="222"/>
      <c r="D1155" s="193" t="s">
        <v>193</v>
      </c>
      <c r="E1155" s="223" t="s">
        <v>19</v>
      </c>
      <c r="F1155" s="224" t="s">
        <v>238</v>
      </c>
      <c r="G1155" s="222"/>
      <c r="H1155" s="225">
        <v>72.77</v>
      </c>
      <c r="I1155" s="226"/>
      <c r="J1155" s="222"/>
      <c r="K1155" s="222"/>
      <c r="L1155" s="227"/>
      <c r="M1155" s="228"/>
      <c r="N1155" s="229"/>
      <c r="O1155" s="229"/>
      <c r="P1155" s="229"/>
      <c r="Q1155" s="229"/>
      <c r="R1155" s="229"/>
      <c r="S1155" s="229"/>
      <c r="T1155" s="230"/>
      <c r="AT1155" s="231" t="s">
        <v>193</v>
      </c>
      <c r="AU1155" s="231" t="s">
        <v>80</v>
      </c>
      <c r="AV1155" s="15" t="s">
        <v>187</v>
      </c>
      <c r="AW1155" s="15" t="s">
        <v>33</v>
      </c>
      <c r="AX1155" s="15" t="s">
        <v>78</v>
      </c>
      <c r="AY1155" s="231" t="s">
        <v>180</v>
      </c>
    </row>
    <row r="1156" spans="1:65" s="2" customFormat="1" ht="24.2" customHeight="1">
      <c r="A1156" s="36"/>
      <c r="B1156" s="37"/>
      <c r="C1156" s="180" t="s">
        <v>1249</v>
      </c>
      <c r="D1156" s="180" t="s">
        <v>182</v>
      </c>
      <c r="E1156" s="181" t="s">
        <v>1250</v>
      </c>
      <c r="F1156" s="182" t="s">
        <v>1251</v>
      </c>
      <c r="G1156" s="183" t="s">
        <v>230</v>
      </c>
      <c r="H1156" s="184">
        <v>61.11</v>
      </c>
      <c r="I1156" s="185"/>
      <c r="J1156" s="186">
        <f>ROUND(I1156*H1156,2)</f>
        <v>0</v>
      </c>
      <c r="K1156" s="182" t="s">
        <v>186</v>
      </c>
      <c r="L1156" s="41"/>
      <c r="M1156" s="187" t="s">
        <v>19</v>
      </c>
      <c r="N1156" s="188" t="s">
        <v>42</v>
      </c>
      <c r="O1156" s="66"/>
      <c r="P1156" s="189">
        <f>O1156*H1156</f>
        <v>0</v>
      </c>
      <c r="Q1156" s="189">
        <v>0</v>
      </c>
      <c r="R1156" s="189">
        <f>Q1156*H1156</f>
        <v>0</v>
      </c>
      <c r="S1156" s="189">
        <v>0</v>
      </c>
      <c r="T1156" s="190">
        <f>S1156*H1156</f>
        <v>0</v>
      </c>
      <c r="U1156" s="36"/>
      <c r="V1156" s="36"/>
      <c r="W1156" s="36"/>
      <c r="X1156" s="36"/>
      <c r="Y1156" s="36"/>
      <c r="Z1156" s="36"/>
      <c r="AA1156" s="36"/>
      <c r="AB1156" s="36"/>
      <c r="AC1156" s="36"/>
      <c r="AD1156" s="36"/>
      <c r="AE1156" s="36"/>
      <c r="AR1156" s="191" t="s">
        <v>312</v>
      </c>
      <c r="AT1156" s="191" t="s">
        <v>182</v>
      </c>
      <c r="AU1156" s="191" t="s">
        <v>80</v>
      </c>
      <c r="AY1156" s="19" t="s">
        <v>180</v>
      </c>
      <c r="BE1156" s="192">
        <f>IF(N1156="základní",J1156,0)</f>
        <v>0</v>
      </c>
      <c r="BF1156" s="192">
        <f>IF(N1156="snížená",J1156,0)</f>
        <v>0</v>
      </c>
      <c r="BG1156" s="192">
        <f>IF(N1156="zákl. přenesená",J1156,0)</f>
        <v>0</v>
      </c>
      <c r="BH1156" s="192">
        <f>IF(N1156="sníž. přenesená",J1156,0)</f>
        <v>0</v>
      </c>
      <c r="BI1156" s="192">
        <f>IF(N1156="nulová",J1156,0)</f>
        <v>0</v>
      </c>
      <c r="BJ1156" s="19" t="s">
        <v>78</v>
      </c>
      <c r="BK1156" s="192">
        <f>ROUND(I1156*H1156,2)</f>
        <v>0</v>
      </c>
      <c r="BL1156" s="19" t="s">
        <v>312</v>
      </c>
      <c r="BM1156" s="191" t="s">
        <v>1252</v>
      </c>
    </row>
    <row r="1157" spans="1:65" s="2" customFormat="1" ht="19.5">
      <c r="A1157" s="36"/>
      <c r="B1157" s="37"/>
      <c r="C1157" s="38"/>
      <c r="D1157" s="193" t="s">
        <v>189</v>
      </c>
      <c r="E1157" s="38"/>
      <c r="F1157" s="194" t="s">
        <v>1253</v>
      </c>
      <c r="G1157" s="38"/>
      <c r="H1157" s="38"/>
      <c r="I1157" s="195"/>
      <c r="J1157" s="38"/>
      <c r="K1157" s="38"/>
      <c r="L1157" s="41"/>
      <c r="M1157" s="196"/>
      <c r="N1157" s="197"/>
      <c r="O1157" s="66"/>
      <c r="P1157" s="66"/>
      <c r="Q1157" s="66"/>
      <c r="R1157" s="66"/>
      <c r="S1157" s="66"/>
      <c r="T1157" s="67"/>
      <c r="U1157" s="36"/>
      <c r="V1157" s="36"/>
      <c r="W1157" s="36"/>
      <c r="X1157" s="36"/>
      <c r="Y1157" s="36"/>
      <c r="Z1157" s="36"/>
      <c r="AA1157" s="36"/>
      <c r="AB1157" s="36"/>
      <c r="AC1157" s="36"/>
      <c r="AD1157" s="36"/>
      <c r="AE1157" s="36"/>
      <c r="AT1157" s="19" t="s">
        <v>189</v>
      </c>
      <c r="AU1157" s="19" t="s">
        <v>80</v>
      </c>
    </row>
    <row r="1158" spans="1:65" s="2" customFormat="1" ht="11.25">
      <c r="A1158" s="36"/>
      <c r="B1158" s="37"/>
      <c r="C1158" s="38"/>
      <c r="D1158" s="198" t="s">
        <v>191</v>
      </c>
      <c r="E1158" s="38"/>
      <c r="F1158" s="199" t="s">
        <v>1254</v>
      </c>
      <c r="G1158" s="38"/>
      <c r="H1158" s="38"/>
      <c r="I1158" s="195"/>
      <c r="J1158" s="38"/>
      <c r="K1158" s="38"/>
      <c r="L1158" s="41"/>
      <c r="M1158" s="196"/>
      <c r="N1158" s="197"/>
      <c r="O1158" s="66"/>
      <c r="P1158" s="66"/>
      <c r="Q1158" s="66"/>
      <c r="R1158" s="66"/>
      <c r="S1158" s="66"/>
      <c r="T1158" s="67"/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T1158" s="19" t="s">
        <v>191</v>
      </c>
      <c r="AU1158" s="19" t="s">
        <v>80</v>
      </c>
    </row>
    <row r="1159" spans="1:65" s="13" customFormat="1" ht="11.25">
      <c r="B1159" s="200"/>
      <c r="C1159" s="201"/>
      <c r="D1159" s="193" t="s">
        <v>193</v>
      </c>
      <c r="E1159" s="202" t="s">
        <v>19</v>
      </c>
      <c r="F1159" s="203" t="s">
        <v>1255</v>
      </c>
      <c r="G1159" s="201"/>
      <c r="H1159" s="202" t="s">
        <v>19</v>
      </c>
      <c r="I1159" s="204"/>
      <c r="J1159" s="201"/>
      <c r="K1159" s="201"/>
      <c r="L1159" s="205"/>
      <c r="M1159" s="206"/>
      <c r="N1159" s="207"/>
      <c r="O1159" s="207"/>
      <c r="P1159" s="207"/>
      <c r="Q1159" s="207"/>
      <c r="R1159" s="207"/>
      <c r="S1159" s="207"/>
      <c r="T1159" s="208"/>
      <c r="AT1159" s="209" t="s">
        <v>193</v>
      </c>
      <c r="AU1159" s="209" t="s">
        <v>80</v>
      </c>
      <c r="AV1159" s="13" t="s">
        <v>78</v>
      </c>
      <c r="AW1159" s="13" t="s">
        <v>33</v>
      </c>
      <c r="AX1159" s="13" t="s">
        <v>71</v>
      </c>
      <c r="AY1159" s="209" t="s">
        <v>180</v>
      </c>
    </row>
    <row r="1160" spans="1:65" s="13" customFormat="1" ht="22.5">
      <c r="B1160" s="200"/>
      <c r="C1160" s="201"/>
      <c r="D1160" s="193" t="s">
        <v>193</v>
      </c>
      <c r="E1160" s="202" t="s">
        <v>19</v>
      </c>
      <c r="F1160" s="203" t="s">
        <v>1256</v>
      </c>
      <c r="G1160" s="201"/>
      <c r="H1160" s="202" t="s">
        <v>19</v>
      </c>
      <c r="I1160" s="204"/>
      <c r="J1160" s="201"/>
      <c r="K1160" s="201"/>
      <c r="L1160" s="205"/>
      <c r="M1160" s="206"/>
      <c r="N1160" s="207"/>
      <c r="O1160" s="207"/>
      <c r="P1160" s="207"/>
      <c r="Q1160" s="207"/>
      <c r="R1160" s="207"/>
      <c r="S1160" s="207"/>
      <c r="T1160" s="208"/>
      <c r="AT1160" s="209" t="s">
        <v>193</v>
      </c>
      <c r="AU1160" s="209" t="s">
        <v>80</v>
      </c>
      <c r="AV1160" s="13" t="s">
        <v>78</v>
      </c>
      <c r="AW1160" s="13" t="s">
        <v>33</v>
      </c>
      <c r="AX1160" s="13" t="s">
        <v>71</v>
      </c>
      <c r="AY1160" s="209" t="s">
        <v>180</v>
      </c>
    </row>
    <row r="1161" spans="1:65" s="13" customFormat="1" ht="11.25">
      <c r="B1161" s="200"/>
      <c r="C1161" s="201"/>
      <c r="D1161" s="193" t="s">
        <v>193</v>
      </c>
      <c r="E1161" s="202" t="s">
        <v>19</v>
      </c>
      <c r="F1161" s="203" t="s">
        <v>1257</v>
      </c>
      <c r="G1161" s="201"/>
      <c r="H1161" s="202" t="s">
        <v>19</v>
      </c>
      <c r="I1161" s="204"/>
      <c r="J1161" s="201"/>
      <c r="K1161" s="201"/>
      <c r="L1161" s="205"/>
      <c r="M1161" s="206"/>
      <c r="N1161" s="207"/>
      <c r="O1161" s="207"/>
      <c r="P1161" s="207"/>
      <c r="Q1161" s="207"/>
      <c r="R1161" s="207"/>
      <c r="S1161" s="207"/>
      <c r="T1161" s="208"/>
      <c r="AT1161" s="209" t="s">
        <v>193</v>
      </c>
      <c r="AU1161" s="209" t="s">
        <v>80</v>
      </c>
      <c r="AV1161" s="13" t="s">
        <v>78</v>
      </c>
      <c r="AW1161" s="13" t="s">
        <v>33</v>
      </c>
      <c r="AX1161" s="13" t="s">
        <v>71</v>
      </c>
      <c r="AY1161" s="209" t="s">
        <v>180</v>
      </c>
    </row>
    <row r="1162" spans="1:65" s="14" customFormat="1" ht="11.25">
      <c r="B1162" s="210"/>
      <c r="C1162" s="211"/>
      <c r="D1162" s="193" t="s">
        <v>193</v>
      </c>
      <c r="E1162" s="212" t="s">
        <v>19</v>
      </c>
      <c r="F1162" s="213" t="s">
        <v>1258</v>
      </c>
      <c r="G1162" s="211"/>
      <c r="H1162" s="214">
        <v>23.41</v>
      </c>
      <c r="I1162" s="215"/>
      <c r="J1162" s="211"/>
      <c r="K1162" s="211"/>
      <c r="L1162" s="216"/>
      <c r="M1162" s="217"/>
      <c r="N1162" s="218"/>
      <c r="O1162" s="218"/>
      <c r="P1162" s="218"/>
      <c r="Q1162" s="218"/>
      <c r="R1162" s="218"/>
      <c r="S1162" s="218"/>
      <c r="T1162" s="219"/>
      <c r="AT1162" s="220" t="s">
        <v>193</v>
      </c>
      <c r="AU1162" s="220" t="s">
        <v>80</v>
      </c>
      <c r="AV1162" s="14" t="s">
        <v>80</v>
      </c>
      <c r="AW1162" s="14" t="s">
        <v>33</v>
      </c>
      <c r="AX1162" s="14" t="s">
        <v>71</v>
      </c>
      <c r="AY1162" s="220" t="s">
        <v>180</v>
      </c>
    </row>
    <row r="1163" spans="1:65" s="14" customFormat="1" ht="11.25">
      <c r="B1163" s="210"/>
      <c r="C1163" s="211"/>
      <c r="D1163" s="193" t="s">
        <v>193</v>
      </c>
      <c r="E1163" s="212" t="s">
        <v>19</v>
      </c>
      <c r="F1163" s="213" t="s">
        <v>1259</v>
      </c>
      <c r="G1163" s="211"/>
      <c r="H1163" s="214">
        <v>15.6</v>
      </c>
      <c r="I1163" s="215"/>
      <c r="J1163" s="211"/>
      <c r="K1163" s="211"/>
      <c r="L1163" s="216"/>
      <c r="M1163" s="217"/>
      <c r="N1163" s="218"/>
      <c r="O1163" s="218"/>
      <c r="P1163" s="218"/>
      <c r="Q1163" s="218"/>
      <c r="R1163" s="218"/>
      <c r="S1163" s="218"/>
      <c r="T1163" s="219"/>
      <c r="AT1163" s="220" t="s">
        <v>193</v>
      </c>
      <c r="AU1163" s="220" t="s">
        <v>80</v>
      </c>
      <c r="AV1163" s="14" t="s">
        <v>80</v>
      </c>
      <c r="AW1163" s="14" t="s">
        <v>33</v>
      </c>
      <c r="AX1163" s="14" t="s">
        <v>71</v>
      </c>
      <c r="AY1163" s="220" t="s">
        <v>180</v>
      </c>
    </row>
    <row r="1164" spans="1:65" s="14" customFormat="1" ht="11.25">
      <c r="B1164" s="210"/>
      <c r="C1164" s="211"/>
      <c r="D1164" s="193" t="s">
        <v>193</v>
      </c>
      <c r="E1164" s="212" t="s">
        <v>19</v>
      </c>
      <c r="F1164" s="213" t="s">
        <v>1260</v>
      </c>
      <c r="G1164" s="211"/>
      <c r="H1164" s="214">
        <v>22.1</v>
      </c>
      <c r="I1164" s="215"/>
      <c r="J1164" s="211"/>
      <c r="K1164" s="211"/>
      <c r="L1164" s="216"/>
      <c r="M1164" s="217"/>
      <c r="N1164" s="218"/>
      <c r="O1164" s="218"/>
      <c r="P1164" s="218"/>
      <c r="Q1164" s="218"/>
      <c r="R1164" s="218"/>
      <c r="S1164" s="218"/>
      <c r="T1164" s="219"/>
      <c r="AT1164" s="220" t="s">
        <v>193</v>
      </c>
      <c r="AU1164" s="220" t="s">
        <v>80</v>
      </c>
      <c r="AV1164" s="14" t="s">
        <v>80</v>
      </c>
      <c r="AW1164" s="14" t="s">
        <v>33</v>
      </c>
      <c r="AX1164" s="14" t="s">
        <v>71</v>
      </c>
      <c r="AY1164" s="220" t="s">
        <v>180</v>
      </c>
    </row>
    <row r="1165" spans="1:65" s="15" customFormat="1" ht="11.25">
      <c r="B1165" s="221"/>
      <c r="C1165" s="222"/>
      <c r="D1165" s="193" t="s">
        <v>193</v>
      </c>
      <c r="E1165" s="223" t="s">
        <v>19</v>
      </c>
      <c r="F1165" s="224" t="s">
        <v>238</v>
      </c>
      <c r="G1165" s="222"/>
      <c r="H1165" s="225">
        <v>61.11</v>
      </c>
      <c r="I1165" s="226"/>
      <c r="J1165" s="222"/>
      <c r="K1165" s="222"/>
      <c r="L1165" s="227"/>
      <c r="M1165" s="228"/>
      <c r="N1165" s="229"/>
      <c r="O1165" s="229"/>
      <c r="P1165" s="229"/>
      <c r="Q1165" s="229"/>
      <c r="R1165" s="229"/>
      <c r="S1165" s="229"/>
      <c r="T1165" s="230"/>
      <c r="AT1165" s="231" t="s">
        <v>193</v>
      </c>
      <c r="AU1165" s="231" t="s">
        <v>80</v>
      </c>
      <c r="AV1165" s="15" t="s">
        <v>187</v>
      </c>
      <c r="AW1165" s="15" t="s">
        <v>33</v>
      </c>
      <c r="AX1165" s="15" t="s">
        <v>78</v>
      </c>
      <c r="AY1165" s="231" t="s">
        <v>180</v>
      </c>
    </row>
    <row r="1166" spans="1:65" s="2" customFormat="1" ht="16.5" customHeight="1">
      <c r="A1166" s="36"/>
      <c r="B1166" s="37"/>
      <c r="C1166" s="180" t="s">
        <v>1261</v>
      </c>
      <c r="D1166" s="180" t="s">
        <v>182</v>
      </c>
      <c r="E1166" s="181" t="s">
        <v>1262</v>
      </c>
      <c r="F1166" s="182" t="s">
        <v>1263</v>
      </c>
      <c r="G1166" s="183" t="s">
        <v>230</v>
      </c>
      <c r="H1166" s="184">
        <v>72.77</v>
      </c>
      <c r="I1166" s="185"/>
      <c r="J1166" s="186">
        <f>ROUND(I1166*H1166,2)</f>
        <v>0</v>
      </c>
      <c r="K1166" s="182" t="s">
        <v>186</v>
      </c>
      <c r="L1166" s="41"/>
      <c r="M1166" s="187" t="s">
        <v>19</v>
      </c>
      <c r="N1166" s="188" t="s">
        <v>42</v>
      </c>
      <c r="O1166" s="66"/>
      <c r="P1166" s="189">
        <f>O1166*H1166</f>
        <v>0</v>
      </c>
      <c r="Q1166" s="189">
        <v>0</v>
      </c>
      <c r="R1166" s="189">
        <f>Q1166*H1166</f>
        <v>0</v>
      </c>
      <c r="S1166" s="189">
        <v>0</v>
      </c>
      <c r="T1166" s="190">
        <f>S1166*H1166</f>
        <v>0</v>
      </c>
      <c r="U1166" s="36"/>
      <c r="V1166" s="36"/>
      <c r="W1166" s="36"/>
      <c r="X1166" s="36"/>
      <c r="Y1166" s="36"/>
      <c r="Z1166" s="36"/>
      <c r="AA1166" s="36"/>
      <c r="AB1166" s="36"/>
      <c r="AC1166" s="36"/>
      <c r="AD1166" s="36"/>
      <c r="AE1166" s="36"/>
      <c r="AR1166" s="191" t="s">
        <v>312</v>
      </c>
      <c r="AT1166" s="191" t="s">
        <v>182</v>
      </c>
      <c r="AU1166" s="191" t="s">
        <v>80</v>
      </c>
      <c r="AY1166" s="19" t="s">
        <v>180</v>
      </c>
      <c r="BE1166" s="192">
        <f>IF(N1166="základní",J1166,0)</f>
        <v>0</v>
      </c>
      <c r="BF1166" s="192">
        <f>IF(N1166="snížená",J1166,0)</f>
        <v>0</v>
      </c>
      <c r="BG1166" s="192">
        <f>IF(N1166="zákl. přenesená",J1166,0)</f>
        <v>0</v>
      </c>
      <c r="BH1166" s="192">
        <f>IF(N1166="sníž. přenesená",J1166,0)</f>
        <v>0</v>
      </c>
      <c r="BI1166" s="192">
        <f>IF(N1166="nulová",J1166,0)</f>
        <v>0</v>
      </c>
      <c r="BJ1166" s="19" t="s">
        <v>78</v>
      </c>
      <c r="BK1166" s="192">
        <f>ROUND(I1166*H1166,2)</f>
        <v>0</v>
      </c>
      <c r="BL1166" s="19" t="s">
        <v>312</v>
      </c>
      <c r="BM1166" s="191" t="s">
        <v>1264</v>
      </c>
    </row>
    <row r="1167" spans="1:65" s="2" customFormat="1" ht="11.25">
      <c r="A1167" s="36"/>
      <c r="B1167" s="37"/>
      <c r="C1167" s="38"/>
      <c r="D1167" s="193" t="s">
        <v>189</v>
      </c>
      <c r="E1167" s="38"/>
      <c r="F1167" s="194" t="s">
        <v>1265</v>
      </c>
      <c r="G1167" s="38"/>
      <c r="H1167" s="38"/>
      <c r="I1167" s="195"/>
      <c r="J1167" s="38"/>
      <c r="K1167" s="38"/>
      <c r="L1167" s="41"/>
      <c r="M1167" s="196"/>
      <c r="N1167" s="197"/>
      <c r="O1167" s="66"/>
      <c r="P1167" s="66"/>
      <c r="Q1167" s="66"/>
      <c r="R1167" s="66"/>
      <c r="S1167" s="66"/>
      <c r="T1167" s="67"/>
      <c r="U1167" s="36"/>
      <c r="V1167" s="36"/>
      <c r="W1167" s="36"/>
      <c r="X1167" s="36"/>
      <c r="Y1167" s="36"/>
      <c r="Z1167" s="36"/>
      <c r="AA1167" s="36"/>
      <c r="AB1167" s="36"/>
      <c r="AC1167" s="36"/>
      <c r="AD1167" s="36"/>
      <c r="AE1167" s="36"/>
      <c r="AT1167" s="19" t="s">
        <v>189</v>
      </c>
      <c r="AU1167" s="19" t="s">
        <v>80</v>
      </c>
    </row>
    <row r="1168" spans="1:65" s="2" customFormat="1" ht="11.25">
      <c r="A1168" s="36"/>
      <c r="B1168" s="37"/>
      <c r="C1168" s="38"/>
      <c r="D1168" s="198" t="s">
        <v>191</v>
      </c>
      <c r="E1168" s="38"/>
      <c r="F1168" s="199" t="s">
        <v>1266</v>
      </c>
      <c r="G1168" s="38"/>
      <c r="H1168" s="38"/>
      <c r="I1168" s="195"/>
      <c r="J1168" s="38"/>
      <c r="K1168" s="38"/>
      <c r="L1168" s="41"/>
      <c r="M1168" s="196"/>
      <c r="N1168" s="197"/>
      <c r="O1168" s="66"/>
      <c r="P1168" s="66"/>
      <c r="Q1168" s="66"/>
      <c r="R1168" s="66"/>
      <c r="S1168" s="66"/>
      <c r="T1168" s="67"/>
      <c r="U1168" s="36"/>
      <c r="V1168" s="36"/>
      <c r="W1168" s="36"/>
      <c r="X1168" s="36"/>
      <c r="Y1168" s="36"/>
      <c r="Z1168" s="36"/>
      <c r="AA1168" s="36"/>
      <c r="AB1168" s="36"/>
      <c r="AC1168" s="36"/>
      <c r="AD1168" s="36"/>
      <c r="AE1168" s="36"/>
      <c r="AT1168" s="19" t="s">
        <v>191</v>
      </c>
      <c r="AU1168" s="19" t="s">
        <v>80</v>
      </c>
    </row>
    <row r="1169" spans="1:65" s="13" customFormat="1" ht="11.25">
      <c r="B1169" s="200"/>
      <c r="C1169" s="201"/>
      <c r="D1169" s="193" t="s">
        <v>193</v>
      </c>
      <c r="E1169" s="202" t="s">
        <v>19</v>
      </c>
      <c r="F1169" s="203" t="s">
        <v>201</v>
      </c>
      <c r="G1169" s="201"/>
      <c r="H1169" s="202" t="s">
        <v>19</v>
      </c>
      <c r="I1169" s="204"/>
      <c r="J1169" s="201"/>
      <c r="K1169" s="201"/>
      <c r="L1169" s="205"/>
      <c r="M1169" s="206"/>
      <c r="N1169" s="207"/>
      <c r="O1169" s="207"/>
      <c r="P1169" s="207"/>
      <c r="Q1169" s="207"/>
      <c r="R1169" s="207"/>
      <c r="S1169" s="207"/>
      <c r="T1169" s="208"/>
      <c r="AT1169" s="209" t="s">
        <v>193</v>
      </c>
      <c r="AU1169" s="209" t="s">
        <v>80</v>
      </c>
      <c r="AV1169" s="13" t="s">
        <v>78</v>
      </c>
      <c r="AW1169" s="13" t="s">
        <v>33</v>
      </c>
      <c r="AX1169" s="13" t="s">
        <v>71</v>
      </c>
      <c r="AY1169" s="209" t="s">
        <v>180</v>
      </c>
    </row>
    <row r="1170" spans="1:65" s="13" customFormat="1" ht="11.25">
      <c r="B1170" s="200"/>
      <c r="C1170" s="201"/>
      <c r="D1170" s="193" t="s">
        <v>193</v>
      </c>
      <c r="E1170" s="202" t="s">
        <v>19</v>
      </c>
      <c r="F1170" s="203" t="s">
        <v>1243</v>
      </c>
      <c r="G1170" s="201"/>
      <c r="H1170" s="202" t="s">
        <v>19</v>
      </c>
      <c r="I1170" s="204"/>
      <c r="J1170" s="201"/>
      <c r="K1170" s="201"/>
      <c r="L1170" s="205"/>
      <c r="M1170" s="206"/>
      <c r="N1170" s="207"/>
      <c r="O1170" s="207"/>
      <c r="P1170" s="207"/>
      <c r="Q1170" s="207"/>
      <c r="R1170" s="207"/>
      <c r="S1170" s="207"/>
      <c r="T1170" s="208"/>
      <c r="AT1170" s="209" t="s">
        <v>193</v>
      </c>
      <c r="AU1170" s="209" t="s">
        <v>80</v>
      </c>
      <c r="AV1170" s="13" t="s">
        <v>78</v>
      </c>
      <c r="AW1170" s="13" t="s">
        <v>33</v>
      </c>
      <c r="AX1170" s="13" t="s">
        <v>71</v>
      </c>
      <c r="AY1170" s="209" t="s">
        <v>180</v>
      </c>
    </row>
    <row r="1171" spans="1:65" s="14" customFormat="1" ht="11.25">
      <c r="B1171" s="210"/>
      <c r="C1171" s="211"/>
      <c r="D1171" s="193" t="s">
        <v>193</v>
      </c>
      <c r="E1171" s="212" t="s">
        <v>19</v>
      </c>
      <c r="F1171" s="213" t="s">
        <v>1244</v>
      </c>
      <c r="G1171" s="211"/>
      <c r="H1171" s="214">
        <v>5</v>
      </c>
      <c r="I1171" s="215"/>
      <c r="J1171" s="211"/>
      <c r="K1171" s="211"/>
      <c r="L1171" s="216"/>
      <c r="M1171" s="217"/>
      <c r="N1171" s="218"/>
      <c r="O1171" s="218"/>
      <c r="P1171" s="218"/>
      <c r="Q1171" s="218"/>
      <c r="R1171" s="218"/>
      <c r="S1171" s="218"/>
      <c r="T1171" s="219"/>
      <c r="AT1171" s="220" t="s">
        <v>193</v>
      </c>
      <c r="AU1171" s="220" t="s">
        <v>80</v>
      </c>
      <c r="AV1171" s="14" t="s">
        <v>80</v>
      </c>
      <c r="AW1171" s="14" t="s">
        <v>33</v>
      </c>
      <c r="AX1171" s="14" t="s">
        <v>71</v>
      </c>
      <c r="AY1171" s="220" t="s">
        <v>180</v>
      </c>
    </row>
    <row r="1172" spans="1:65" s="14" customFormat="1" ht="11.25">
      <c r="B1172" s="210"/>
      <c r="C1172" s="211"/>
      <c r="D1172" s="193" t="s">
        <v>193</v>
      </c>
      <c r="E1172" s="212" t="s">
        <v>19</v>
      </c>
      <c r="F1172" s="213" t="s">
        <v>1245</v>
      </c>
      <c r="G1172" s="211"/>
      <c r="H1172" s="214">
        <v>15.65</v>
      </c>
      <c r="I1172" s="215"/>
      <c r="J1172" s="211"/>
      <c r="K1172" s="211"/>
      <c r="L1172" s="216"/>
      <c r="M1172" s="217"/>
      <c r="N1172" s="218"/>
      <c r="O1172" s="218"/>
      <c r="P1172" s="218"/>
      <c r="Q1172" s="218"/>
      <c r="R1172" s="218"/>
      <c r="S1172" s="218"/>
      <c r="T1172" s="219"/>
      <c r="AT1172" s="220" t="s">
        <v>193</v>
      </c>
      <c r="AU1172" s="220" t="s">
        <v>80</v>
      </c>
      <c r="AV1172" s="14" t="s">
        <v>80</v>
      </c>
      <c r="AW1172" s="14" t="s">
        <v>33</v>
      </c>
      <c r="AX1172" s="14" t="s">
        <v>71</v>
      </c>
      <c r="AY1172" s="220" t="s">
        <v>180</v>
      </c>
    </row>
    <row r="1173" spans="1:65" s="14" customFormat="1" ht="11.25">
      <c r="B1173" s="210"/>
      <c r="C1173" s="211"/>
      <c r="D1173" s="193" t="s">
        <v>193</v>
      </c>
      <c r="E1173" s="212" t="s">
        <v>19</v>
      </c>
      <c r="F1173" s="213" t="s">
        <v>1246</v>
      </c>
      <c r="G1173" s="211"/>
      <c r="H1173" s="214">
        <v>12.2</v>
      </c>
      <c r="I1173" s="215"/>
      <c r="J1173" s="211"/>
      <c r="K1173" s="211"/>
      <c r="L1173" s="216"/>
      <c r="M1173" s="217"/>
      <c r="N1173" s="218"/>
      <c r="O1173" s="218"/>
      <c r="P1173" s="218"/>
      <c r="Q1173" s="218"/>
      <c r="R1173" s="218"/>
      <c r="S1173" s="218"/>
      <c r="T1173" s="219"/>
      <c r="AT1173" s="220" t="s">
        <v>193</v>
      </c>
      <c r="AU1173" s="220" t="s">
        <v>80</v>
      </c>
      <c r="AV1173" s="14" t="s">
        <v>80</v>
      </c>
      <c r="AW1173" s="14" t="s">
        <v>33</v>
      </c>
      <c r="AX1173" s="14" t="s">
        <v>71</v>
      </c>
      <c r="AY1173" s="220" t="s">
        <v>180</v>
      </c>
    </row>
    <row r="1174" spans="1:65" s="14" customFormat="1" ht="11.25">
      <c r="B1174" s="210"/>
      <c r="C1174" s="211"/>
      <c r="D1174" s="193" t="s">
        <v>193</v>
      </c>
      <c r="E1174" s="212" t="s">
        <v>19</v>
      </c>
      <c r="F1174" s="213" t="s">
        <v>1247</v>
      </c>
      <c r="G1174" s="211"/>
      <c r="H1174" s="214">
        <v>19.7</v>
      </c>
      <c r="I1174" s="215"/>
      <c r="J1174" s="211"/>
      <c r="K1174" s="211"/>
      <c r="L1174" s="216"/>
      <c r="M1174" s="217"/>
      <c r="N1174" s="218"/>
      <c r="O1174" s="218"/>
      <c r="P1174" s="218"/>
      <c r="Q1174" s="218"/>
      <c r="R1174" s="218"/>
      <c r="S1174" s="218"/>
      <c r="T1174" s="219"/>
      <c r="AT1174" s="220" t="s">
        <v>193</v>
      </c>
      <c r="AU1174" s="220" t="s">
        <v>80</v>
      </c>
      <c r="AV1174" s="14" t="s">
        <v>80</v>
      </c>
      <c r="AW1174" s="14" t="s">
        <v>33</v>
      </c>
      <c r="AX1174" s="14" t="s">
        <v>71</v>
      </c>
      <c r="AY1174" s="220" t="s">
        <v>180</v>
      </c>
    </row>
    <row r="1175" spans="1:65" s="14" customFormat="1" ht="11.25">
      <c r="B1175" s="210"/>
      <c r="C1175" s="211"/>
      <c r="D1175" s="193" t="s">
        <v>193</v>
      </c>
      <c r="E1175" s="212" t="s">
        <v>19</v>
      </c>
      <c r="F1175" s="213" t="s">
        <v>1248</v>
      </c>
      <c r="G1175" s="211"/>
      <c r="H1175" s="214">
        <v>14.12</v>
      </c>
      <c r="I1175" s="215"/>
      <c r="J1175" s="211"/>
      <c r="K1175" s="211"/>
      <c r="L1175" s="216"/>
      <c r="M1175" s="217"/>
      <c r="N1175" s="218"/>
      <c r="O1175" s="218"/>
      <c r="P1175" s="218"/>
      <c r="Q1175" s="218"/>
      <c r="R1175" s="218"/>
      <c r="S1175" s="218"/>
      <c r="T1175" s="219"/>
      <c r="AT1175" s="220" t="s">
        <v>193</v>
      </c>
      <c r="AU1175" s="220" t="s">
        <v>80</v>
      </c>
      <c r="AV1175" s="14" t="s">
        <v>80</v>
      </c>
      <c r="AW1175" s="14" t="s">
        <v>33</v>
      </c>
      <c r="AX1175" s="14" t="s">
        <v>71</v>
      </c>
      <c r="AY1175" s="220" t="s">
        <v>180</v>
      </c>
    </row>
    <row r="1176" spans="1:65" s="16" customFormat="1" ht="11.25">
      <c r="B1176" s="242"/>
      <c r="C1176" s="243"/>
      <c r="D1176" s="193" t="s">
        <v>193</v>
      </c>
      <c r="E1176" s="244" t="s">
        <v>19</v>
      </c>
      <c r="F1176" s="245" t="s">
        <v>391</v>
      </c>
      <c r="G1176" s="243"/>
      <c r="H1176" s="246">
        <v>66.67</v>
      </c>
      <c r="I1176" s="247"/>
      <c r="J1176" s="243"/>
      <c r="K1176" s="243"/>
      <c r="L1176" s="248"/>
      <c r="M1176" s="249"/>
      <c r="N1176" s="250"/>
      <c r="O1176" s="250"/>
      <c r="P1176" s="250"/>
      <c r="Q1176" s="250"/>
      <c r="R1176" s="250"/>
      <c r="S1176" s="250"/>
      <c r="T1176" s="251"/>
      <c r="AT1176" s="252" t="s">
        <v>193</v>
      </c>
      <c r="AU1176" s="252" t="s">
        <v>80</v>
      </c>
      <c r="AV1176" s="16" t="s">
        <v>91</v>
      </c>
      <c r="AW1176" s="16" t="s">
        <v>33</v>
      </c>
      <c r="AX1176" s="16" t="s">
        <v>71</v>
      </c>
      <c r="AY1176" s="252" t="s">
        <v>180</v>
      </c>
    </row>
    <row r="1177" spans="1:65" s="13" customFormat="1" ht="11.25">
      <c r="B1177" s="200"/>
      <c r="C1177" s="201"/>
      <c r="D1177" s="193" t="s">
        <v>193</v>
      </c>
      <c r="E1177" s="202" t="s">
        <v>19</v>
      </c>
      <c r="F1177" s="203" t="s">
        <v>757</v>
      </c>
      <c r="G1177" s="201"/>
      <c r="H1177" s="202" t="s">
        <v>19</v>
      </c>
      <c r="I1177" s="204"/>
      <c r="J1177" s="201"/>
      <c r="K1177" s="201"/>
      <c r="L1177" s="205"/>
      <c r="M1177" s="206"/>
      <c r="N1177" s="207"/>
      <c r="O1177" s="207"/>
      <c r="P1177" s="207"/>
      <c r="Q1177" s="207"/>
      <c r="R1177" s="207"/>
      <c r="S1177" s="207"/>
      <c r="T1177" s="208"/>
      <c r="AT1177" s="209" t="s">
        <v>193</v>
      </c>
      <c r="AU1177" s="209" t="s">
        <v>80</v>
      </c>
      <c r="AV1177" s="13" t="s">
        <v>78</v>
      </c>
      <c r="AW1177" s="13" t="s">
        <v>33</v>
      </c>
      <c r="AX1177" s="13" t="s">
        <v>71</v>
      </c>
      <c r="AY1177" s="209" t="s">
        <v>180</v>
      </c>
    </row>
    <row r="1178" spans="1:65" s="14" customFormat="1" ht="11.25">
      <c r="B1178" s="210"/>
      <c r="C1178" s="211"/>
      <c r="D1178" s="193" t="s">
        <v>193</v>
      </c>
      <c r="E1178" s="212" t="s">
        <v>19</v>
      </c>
      <c r="F1178" s="213" t="s">
        <v>760</v>
      </c>
      <c r="G1178" s="211"/>
      <c r="H1178" s="214">
        <v>2.9</v>
      </c>
      <c r="I1178" s="215"/>
      <c r="J1178" s="211"/>
      <c r="K1178" s="211"/>
      <c r="L1178" s="216"/>
      <c r="M1178" s="217"/>
      <c r="N1178" s="218"/>
      <c r="O1178" s="218"/>
      <c r="P1178" s="218"/>
      <c r="Q1178" s="218"/>
      <c r="R1178" s="218"/>
      <c r="S1178" s="218"/>
      <c r="T1178" s="219"/>
      <c r="AT1178" s="220" t="s">
        <v>193</v>
      </c>
      <c r="AU1178" s="220" t="s">
        <v>80</v>
      </c>
      <c r="AV1178" s="14" t="s">
        <v>80</v>
      </c>
      <c r="AW1178" s="14" t="s">
        <v>33</v>
      </c>
      <c r="AX1178" s="14" t="s">
        <v>71</v>
      </c>
      <c r="AY1178" s="220" t="s">
        <v>180</v>
      </c>
    </row>
    <row r="1179" spans="1:65" s="14" customFormat="1" ht="11.25">
      <c r="B1179" s="210"/>
      <c r="C1179" s="211"/>
      <c r="D1179" s="193" t="s">
        <v>193</v>
      </c>
      <c r="E1179" s="212" t="s">
        <v>19</v>
      </c>
      <c r="F1179" s="213" t="s">
        <v>761</v>
      </c>
      <c r="G1179" s="211"/>
      <c r="H1179" s="214">
        <v>3.2</v>
      </c>
      <c r="I1179" s="215"/>
      <c r="J1179" s="211"/>
      <c r="K1179" s="211"/>
      <c r="L1179" s="216"/>
      <c r="M1179" s="217"/>
      <c r="N1179" s="218"/>
      <c r="O1179" s="218"/>
      <c r="P1179" s="218"/>
      <c r="Q1179" s="218"/>
      <c r="R1179" s="218"/>
      <c r="S1179" s="218"/>
      <c r="T1179" s="219"/>
      <c r="AT1179" s="220" t="s">
        <v>193</v>
      </c>
      <c r="AU1179" s="220" t="s">
        <v>80</v>
      </c>
      <c r="AV1179" s="14" t="s">
        <v>80</v>
      </c>
      <c r="AW1179" s="14" t="s">
        <v>33</v>
      </c>
      <c r="AX1179" s="14" t="s">
        <v>71</v>
      </c>
      <c r="AY1179" s="220" t="s">
        <v>180</v>
      </c>
    </row>
    <row r="1180" spans="1:65" s="16" customFormat="1" ht="11.25">
      <c r="B1180" s="242"/>
      <c r="C1180" s="243"/>
      <c r="D1180" s="193" t="s">
        <v>193</v>
      </c>
      <c r="E1180" s="244" t="s">
        <v>19</v>
      </c>
      <c r="F1180" s="245" t="s">
        <v>391</v>
      </c>
      <c r="G1180" s="243"/>
      <c r="H1180" s="246">
        <v>6.1</v>
      </c>
      <c r="I1180" s="247"/>
      <c r="J1180" s="243"/>
      <c r="K1180" s="243"/>
      <c r="L1180" s="248"/>
      <c r="M1180" s="249"/>
      <c r="N1180" s="250"/>
      <c r="O1180" s="250"/>
      <c r="P1180" s="250"/>
      <c r="Q1180" s="250"/>
      <c r="R1180" s="250"/>
      <c r="S1180" s="250"/>
      <c r="T1180" s="251"/>
      <c r="AT1180" s="252" t="s">
        <v>193</v>
      </c>
      <c r="AU1180" s="252" t="s">
        <v>80</v>
      </c>
      <c r="AV1180" s="16" t="s">
        <v>91</v>
      </c>
      <c r="AW1180" s="16" t="s">
        <v>33</v>
      </c>
      <c r="AX1180" s="16" t="s">
        <v>71</v>
      </c>
      <c r="AY1180" s="252" t="s">
        <v>180</v>
      </c>
    </row>
    <row r="1181" spans="1:65" s="15" customFormat="1" ht="11.25">
      <c r="B1181" s="221"/>
      <c r="C1181" s="222"/>
      <c r="D1181" s="193" t="s">
        <v>193</v>
      </c>
      <c r="E1181" s="223" t="s">
        <v>19</v>
      </c>
      <c r="F1181" s="224" t="s">
        <v>238</v>
      </c>
      <c r="G1181" s="222"/>
      <c r="H1181" s="225">
        <v>72.77</v>
      </c>
      <c r="I1181" s="226"/>
      <c r="J1181" s="222"/>
      <c r="K1181" s="222"/>
      <c r="L1181" s="227"/>
      <c r="M1181" s="228"/>
      <c r="N1181" s="229"/>
      <c r="O1181" s="229"/>
      <c r="P1181" s="229"/>
      <c r="Q1181" s="229"/>
      <c r="R1181" s="229"/>
      <c r="S1181" s="229"/>
      <c r="T1181" s="230"/>
      <c r="AT1181" s="231" t="s">
        <v>193</v>
      </c>
      <c r="AU1181" s="231" t="s">
        <v>80</v>
      </c>
      <c r="AV1181" s="15" t="s">
        <v>187</v>
      </c>
      <c r="AW1181" s="15" t="s">
        <v>33</v>
      </c>
      <c r="AX1181" s="15" t="s">
        <v>78</v>
      </c>
      <c r="AY1181" s="231" t="s">
        <v>180</v>
      </c>
    </row>
    <row r="1182" spans="1:65" s="2" customFormat="1" ht="24.2" customHeight="1">
      <c r="A1182" s="36"/>
      <c r="B1182" s="37"/>
      <c r="C1182" s="180" t="s">
        <v>1267</v>
      </c>
      <c r="D1182" s="180" t="s">
        <v>182</v>
      </c>
      <c r="E1182" s="181" t="s">
        <v>1268</v>
      </c>
      <c r="F1182" s="182" t="s">
        <v>1269</v>
      </c>
      <c r="G1182" s="183" t="s">
        <v>230</v>
      </c>
      <c r="H1182" s="184">
        <v>72.77</v>
      </c>
      <c r="I1182" s="185"/>
      <c r="J1182" s="186">
        <f>ROUND(I1182*H1182,2)</f>
        <v>0</v>
      </c>
      <c r="K1182" s="182" t="s">
        <v>186</v>
      </c>
      <c r="L1182" s="41"/>
      <c r="M1182" s="187" t="s">
        <v>19</v>
      </c>
      <c r="N1182" s="188" t="s">
        <v>42</v>
      </c>
      <c r="O1182" s="66"/>
      <c r="P1182" s="189">
        <f>O1182*H1182</f>
        <v>0</v>
      </c>
      <c r="Q1182" s="189">
        <v>2.0000000000000001E-4</v>
      </c>
      <c r="R1182" s="189">
        <f>Q1182*H1182</f>
        <v>1.4553999999999999E-2</v>
      </c>
      <c r="S1182" s="189">
        <v>0</v>
      </c>
      <c r="T1182" s="190">
        <f>S1182*H1182</f>
        <v>0</v>
      </c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R1182" s="191" t="s">
        <v>312</v>
      </c>
      <c r="AT1182" s="191" t="s">
        <v>182</v>
      </c>
      <c r="AU1182" s="191" t="s">
        <v>80</v>
      </c>
      <c r="AY1182" s="19" t="s">
        <v>180</v>
      </c>
      <c r="BE1182" s="192">
        <f>IF(N1182="základní",J1182,0)</f>
        <v>0</v>
      </c>
      <c r="BF1182" s="192">
        <f>IF(N1182="snížená",J1182,0)</f>
        <v>0</v>
      </c>
      <c r="BG1182" s="192">
        <f>IF(N1182="zákl. přenesená",J1182,0)</f>
        <v>0</v>
      </c>
      <c r="BH1182" s="192">
        <f>IF(N1182="sníž. přenesená",J1182,0)</f>
        <v>0</v>
      </c>
      <c r="BI1182" s="192">
        <f>IF(N1182="nulová",J1182,0)</f>
        <v>0</v>
      </c>
      <c r="BJ1182" s="19" t="s">
        <v>78</v>
      </c>
      <c r="BK1182" s="192">
        <f>ROUND(I1182*H1182,2)</f>
        <v>0</v>
      </c>
      <c r="BL1182" s="19" t="s">
        <v>312</v>
      </c>
      <c r="BM1182" s="191" t="s">
        <v>1270</v>
      </c>
    </row>
    <row r="1183" spans="1:65" s="2" customFormat="1" ht="11.25">
      <c r="A1183" s="36"/>
      <c r="B1183" s="37"/>
      <c r="C1183" s="38"/>
      <c r="D1183" s="193" t="s">
        <v>189</v>
      </c>
      <c r="E1183" s="38"/>
      <c r="F1183" s="194" t="s">
        <v>1271</v>
      </c>
      <c r="G1183" s="38"/>
      <c r="H1183" s="38"/>
      <c r="I1183" s="195"/>
      <c r="J1183" s="38"/>
      <c r="K1183" s="38"/>
      <c r="L1183" s="41"/>
      <c r="M1183" s="196"/>
      <c r="N1183" s="197"/>
      <c r="O1183" s="66"/>
      <c r="P1183" s="66"/>
      <c r="Q1183" s="66"/>
      <c r="R1183" s="66"/>
      <c r="S1183" s="66"/>
      <c r="T1183" s="67"/>
      <c r="U1183" s="36"/>
      <c r="V1183" s="36"/>
      <c r="W1183" s="36"/>
      <c r="X1183" s="36"/>
      <c r="Y1183" s="36"/>
      <c r="Z1183" s="36"/>
      <c r="AA1183" s="36"/>
      <c r="AB1183" s="36"/>
      <c r="AC1183" s="36"/>
      <c r="AD1183" s="36"/>
      <c r="AE1183" s="36"/>
      <c r="AT1183" s="19" t="s">
        <v>189</v>
      </c>
      <c r="AU1183" s="19" t="s">
        <v>80</v>
      </c>
    </row>
    <row r="1184" spans="1:65" s="2" customFormat="1" ht="11.25">
      <c r="A1184" s="36"/>
      <c r="B1184" s="37"/>
      <c r="C1184" s="38"/>
      <c r="D1184" s="198" t="s">
        <v>191</v>
      </c>
      <c r="E1184" s="38"/>
      <c r="F1184" s="199" t="s">
        <v>1272</v>
      </c>
      <c r="G1184" s="38"/>
      <c r="H1184" s="38"/>
      <c r="I1184" s="195"/>
      <c r="J1184" s="38"/>
      <c r="K1184" s="38"/>
      <c r="L1184" s="41"/>
      <c r="M1184" s="196"/>
      <c r="N1184" s="197"/>
      <c r="O1184" s="66"/>
      <c r="P1184" s="66"/>
      <c r="Q1184" s="66"/>
      <c r="R1184" s="66"/>
      <c r="S1184" s="66"/>
      <c r="T1184" s="67"/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T1184" s="19" t="s">
        <v>191</v>
      </c>
      <c r="AU1184" s="19" t="s">
        <v>80</v>
      </c>
    </row>
    <row r="1185" spans="1:65" s="13" customFormat="1" ht="11.25">
      <c r="B1185" s="200"/>
      <c r="C1185" s="201"/>
      <c r="D1185" s="193" t="s">
        <v>193</v>
      </c>
      <c r="E1185" s="202" t="s">
        <v>19</v>
      </c>
      <c r="F1185" s="203" t="s">
        <v>201</v>
      </c>
      <c r="G1185" s="201"/>
      <c r="H1185" s="202" t="s">
        <v>19</v>
      </c>
      <c r="I1185" s="204"/>
      <c r="J1185" s="201"/>
      <c r="K1185" s="201"/>
      <c r="L1185" s="205"/>
      <c r="M1185" s="206"/>
      <c r="N1185" s="207"/>
      <c r="O1185" s="207"/>
      <c r="P1185" s="207"/>
      <c r="Q1185" s="207"/>
      <c r="R1185" s="207"/>
      <c r="S1185" s="207"/>
      <c r="T1185" s="208"/>
      <c r="AT1185" s="209" t="s">
        <v>193</v>
      </c>
      <c r="AU1185" s="209" t="s">
        <v>80</v>
      </c>
      <c r="AV1185" s="13" t="s">
        <v>78</v>
      </c>
      <c r="AW1185" s="13" t="s">
        <v>33</v>
      </c>
      <c r="AX1185" s="13" t="s">
        <v>71</v>
      </c>
      <c r="AY1185" s="209" t="s">
        <v>180</v>
      </c>
    </row>
    <row r="1186" spans="1:65" s="13" customFormat="1" ht="11.25">
      <c r="B1186" s="200"/>
      <c r="C1186" s="201"/>
      <c r="D1186" s="193" t="s">
        <v>193</v>
      </c>
      <c r="E1186" s="202" t="s">
        <v>19</v>
      </c>
      <c r="F1186" s="203" t="s">
        <v>1243</v>
      </c>
      <c r="G1186" s="201"/>
      <c r="H1186" s="202" t="s">
        <v>19</v>
      </c>
      <c r="I1186" s="204"/>
      <c r="J1186" s="201"/>
      <c r="K1186" s="201"/>
      <c r="L1186" s="205"/>
      <c r="M1186" s="206"/>
      <c r="N1186" s="207"/>
      <c r="O1186" s="207"/>
      <c r="P1186" s="207"/>
      <c r="Q1186" s="207"/>
      <c r="R1186" s="207"/>
      <c r="S1186" s="207"/>
      <c r="T1186" s="208"/>
      <c r="AT1186" s="209" t="s">
        <v>193</v>
      </c>
      <c r="AU1186" s="209" t="s">
        <v>80</v>
      </c>
      <c r="AV1186" s="13" t="s">
        <v>78</v>
      </c>
      <c r="AW1186" s="13" t="s">
        <v>33</v>
      </c>
      <c r="AX1186" s="13" t="s">
        <v>71</v>
      </c>
      <c r="AY1186" s="209" t="s">
        <v>180</v>
      </c>
    </row>
    <row r="1187" spans="1:65" s="14" customFormat="1" ht="11.25">
      <c r="B1187" s="210"/>
      <c r="C1187" s="211"/>
      <c r="D1187" s="193" t="s">
        <v>193</v>
      </c>
      <c r="E1187" s="212" t="s">
        <v>19</v>
      </c>
      <c r="F1187" s="213" t="s">
        <v>1244</v>
      </c>
      <c r="G1187" s="211"/>
      <c r="H1187" s="214">
        <v>5</v>
      </c>
      <c r="I1187" s="215"/>
      <c r="J1187" s="211"/>
      <c r="K1187" s="211"/>
      <c r="L1187" s="216"/>
      <c r="M1187" s="217"/>
      <c r="N1187" s="218"/>
      <c r="O1187" s="218"/>
      <c r="P1187" s="218"/>
      <c r="Q1187" s="218"/>
      <c r="R1187" s="218"/>
      <c r="S1187" s="218"/>
      <c r="T1187" s="219"/>
      <c r="AT1187" s="220" t="s">
        <v>193</v>
      </c>
      <c r="AU1187" s="220" t="s">
        <v>80</v>
      </c>
      <c r="AV1187" s="14" t="s">
        <v>80</v>
      </c>
      <c r="AW1187" s="14" t="s">
        <v>33</v>
      </c>
      <c r="AX1187" s="14" t="s">
        <v>71</v>
      </c>
      <c r="AY1187" s="220" t="s">
        <v>180</v>
      </c>
    </row>
    <row r="1188" spans="1:65" s="14" customFormat="1" ht="11.25">
      <c r="B1188" s="210"/>
      <c r="C1188" s="211"/>
      <c r="D1188" s="193" t="s">
        <v>193</v>
      </c>
      <c r="E1188" s="212" t="s">
        <v>19</v>
      </c>
      <c r="F1188" s="213" t="s">
        <v>1245</v>
      </c>
      <c r="G1188" s="211"/>
      <c r="H1188" s="214">
        <v>15.65</v>
      </c>
      <c r="I1188" s="215"/>
      <c r="J1188" s="211"/>
      <c r="K1188" s="211"/>
      <c r="L1188" s="216"/>
      <c r="M1188" s="217"/>
      <c r="N1188" s="218"/>
      <c r="O1188" s="218"/>
      <c r="P1188" s="218"/>
      <c r="Q1188" s="218"/>
      <c r="R1188" s="218"/>
      <c r="S1188" s="218"/>
      <c r="T1188" s="219"/>
      <c r="AT1188" s="220" t="s">
        <v>193</v>
      </c>
      <c r="AU1188" s="220" t="s">
        <v>80</v>
      </c>
      <c r="AV1188" s="14" t="s">
        <v>80</v>
      </c>
      <c r="AW1188" s="14" t="s">
        <v>33</v>
      </c>
      <c r="AX1188" s="14" t="s">
        <v>71</v>
      </c>
      <c r="AY1188" s="220" t="s">
        <v>180</v>
      </c>
    </row>
    <row r="1189" spans="1:65" s="14" customFormat="1" ht="11.25">
      <c r="B1189" s="210"/>
      <c r="C1189" s="211"/>
      <c r="D1189" s="193" t="s">
        <v>193</v>
      </c>
      <c r="E1189" s="212" t="s">
        <v>19</v>
      </c>
      <c r="F1189" s="213" t="s">
        <v>1246</v>
      </c>
      <c r="G1189" s="211"/>
      <c r="H1189" s="214">
        <v>12.2</v>
      </c>
      <c r="I1189" s="215"/>
      <c r="J1189" s="211"/>
      <c r="K1189" s="211"/>
      <c r="L1189" s="216"/>
      <c r="M1189" s="217"/>
      <c r="N1189" s="218"/>
      <c r="O1189" s="218"/>
      <c r="P1189" s="218"/>
      <c r="Q1189" s="218"/>
      <c r="R1189" s="218"/>
      <c r="S1189" s="218"/>
      <c r="T1189" s="219"/>
      <c r="AT1189" s="220" t="s">
        <v>193</v>
      </c>
      <c r="AU1189" s="220" t="s">
        <v>80</v>
      </c>
      <c r="AV1189" s="14" t="s">
        <v>80</v>
      </c>
      <c r="AW1189" s="14" t="s">
        <v>33</v>
      </c>
      <c r="AX1189" s="14" t="s">
        <v>71</v>
      </c>
      <c r="AY1189" s="220" t="s">
        <v>180</v>
      </c>
    </row>
    <row r="1190" spans="1:65" s="14" customFormat="1" ht="11.25">
      <c r="B1190" s="210"/>
      <c r="C1190" s="211"/>
      <c r="D1190" s="193" t="s">
        <v>193</v>
      </c>
      <c r="E1190" s="212" t="s">
        <v>19</v>
      </c>
      <c r="F1190" s="213" t="s">
        <v>1247</v>
      </c>
      <c r="G1190" s="211"/>
      <c r="H1190" s="214">
        <v>19.7</v>
      </c>
      <c r="I1190" s="215"/>
      <c r="J1190" s="211"/>
      <c r="K1190" s="211"/>
      <c r="L1190" s="216"/>
      <c r="M1190" s="217"/>
      <c r="N1190" s="218"/>
      <c r="O1190" s="218"/>
      <c r="P1190" s="218"/>
      <c r="Q1190" s="218"/>
      <c r="R1190" s="218"/>
      <c r="S1190" s="218"/>
      <c r="T1190" s="219"/>
      <c r="AT1190" s="220" t="s">
        <v>193</v>
      </c>
      <c r="AU1190" s="220" t="s">
        <v>80</v>
      </c>
      <c r="AV1190" s="14" t="s">
        <v>80</v>
      </c>
      <c r="AW1190" s="14" t="s">
        <v>33</v>
      </c>
      <c r="AX1190" s="14" t="s">
        <v>71</v>
      </c>
      <c r="AY1190" s="220" t="s">
        <v>180</v>
      </c>
    </row>
    <row r="1191" spans="1:65" s="14" customFormat="1" ht="11.25">
      <c r="B1191" s="210"/>
      <c r="C1191" s="211"/>
      <c r="D1191" s="193" t="s">
        <v>193</v>
      </c>
      <c r="E1191" s="212" t="s">
        <v>19</v>
      </c>
      <c r="F1191" s="213" t="s">
        <v>1248</v>
      </c>
      <c r="G1191" s="211"/>
      <c r="H1191" s="214">
        <v>14.12</v>
      </c>
      <c r="I1191" s="215"/>
      <c r="J1191" s="211"/>
      <c r="K1191" s="211"/>
      <c r="L1191" s="216"/>
      <c r="M1191" s="217"/>
      <c r="N1191" s="218"/>
      <c r="O1191" s="218"/>
      <c r="P1191" s="218"/>
      <c r="Q1191" s="218"/>
      <c r="R1191" s="218"/>
      <c r="S1191" s="218"/>
      <c r="T1191" s="219"/>
      <c r="AT1191" s="220" t="s">
        <v>193</v>
      </c>
      <c r="AU1191" s="220" t="s">
        <v>80</v>
      </c>
      <c r="AV1191" s="14" t="s">
        <v>80</v>
      </c>
      <c r="AW1191" s="14" t="s">
        <v>33</v>
      </c>
      <c r="AX1191" s="14" t="s">
        <v>71</v>
      </c>
      <c r="AY1191" s="220" t="s">
        <v>180</v>
      </c>
    </row>
    <row r="1192" spans="1:65" s="16" customFormat="1" ht="11.25">
      <c r="B1192" s="242"/>
      <c r="C1192" s="243"/>
      <c r="D1192" s="193" t="s">
        <v>193</v>
      </c>
      <c r="E1192" s="244" t="s">
        <v>19</v>
      </c>
      <c r="F1192" s="245" t="s">
        <v>391</v>
      </c>
      <c r="G1192" s="243"/>
      <c r="H1192" s="246">
        <v>66.67</v>
      </c>
      <c r="I1192" s="247"/>
      <c r="J1192" s="243"/>
      <c r="K1192" s="243"/>
      <c r="L1192" s="248"/>
      <c r="M1192" s="249"/>
      <c r="N1192" s="250"/>
      <c r="O1192" s="250"/>
      <c r="P1192" s="250"/>
      <c r="Q1192" s="250"/>
      <c r="R1192" s="250"/>
      <c r="S1192" s="250"/>
      <c r="T1192" s="251"/>
      <c r="AT1192" s="252" t="s">
        <v>193</v>
      </c>
      <c r="AU1192" s="252" t="s">
        <v>80</v>
      </c>
      <c r="AV1192" s="16" t="s">
        <v>91</v>
      </c>
      <c r="AW1192" s="16" t="s">
        <v>33</v>
      </c>
      <c r="AX1192" s="16" t="s">
        <v>71</v>
      </c>
      <c r="AY1192" s="252" t="s">
        <v>180</v>
      </c>
    </row>
    <row r="1193" spans="1:65" s="13" customFormat="1" ht="11.25">
      <c r="B1193" s="200"/>
      <c r="C1193" s="201"/>
      <c r="D1193" s="193" t="s">
        <v>193</v>
      </c>
      <c r="E1193" s="202" t="s">
        <v>19</v>
      </c>
      <c r="F1193" s="203" t="s">
        <v>757</v>
      </c>
      <c r="G1193" s="201"/>
      <c r="H1193" s="202" t="s">
        <v>19</v>
      </c>
      <c r="I1193" s="204"/>
      <c r="J1193" s="201"/>
      <c r="K1193" s="201"/>
      <c r="L1193" s="205"/>
      <c r="M1193" s="206"/>
      <c r="N1193" s="207"/>
      <c r="O1193" s="207"/>
      <c r="P1193" s="207"/>
      <c r="Q1193" s="207"/>
      <c r="R1193" s="207"/>
      <c r="S1193" s="207"/>
      <c r="T1193" s="208"/>
      <c r="AT1193" s="209" t="s">
        <v>193</v>
      </c>
      <c r="AU1193" s="209" t="s">
        <v>80</v>
      </c>
      <c r="AV1193" s="13" t="s">
        <v>78</v>
      </c>
      <c r="AW1193" s="13" t="s">
        <v>33</v>
      </c>
      <c r="AX1193" s="13" t="s">
        <v>71</v>
      </c>
      <c r="AY1193" s="209" t="s">
        <v>180</v>
      </c>
    </row>
    <row r="1194" spans="1:65" s="14" customFormat="1" ht="11.25">
      <c r="B1194" s="210"/>
      <c r="C1194" s="211"/>
      <c r="D1194" s="193" t="s">
        <v>193</v>
      </c>
      <c r="E1194" s="212" t="s">
        <v>19</v>
      </c>
      <c r="F1194" s="213" t="s">
        <v>760</v>
      </c>
      <c r="G1194" s="211"/>
      <c r="H1194" s="214">
        <v>2.9</v>
      </c>
      <c r="I1194" s="215"/>
      <c r="J1194" s="211"/>
      <c r="K1194" s="211"/>
      <c r="L1194" s="216"/>
      <c r="M1194" s="217"/>
      <c r="N1194" s="218"/>
      <c r="O1194" s="218"/>
      <c r="P1194" s="218"/>
      <c r="Q1194" s="218"/>
      <c r="R1194" s="218"/>
      <c r="S1194" s="218"/>
      <c r="T1194" s="219"/>
      <c r="AT1194" s="220" t="s">
        <v>193</v>
      </c>
      <c r="AU1194" s="220" t="s">
        <v>80</v>
      </c>
      <c r="AV1194" s="14" t="s">
        <v>80</v>
      </c>
      <c r="AW1194" s="14" t="s">
        <v>33</v>
      </c>
      <c r="AX1194" s="14" t="s">
        <v>71</v>
      </c>
      <c r="AY1194" s="220" t="s">
        <v>180</v>
      </c>
    </row>
    <row r="1195" spans="1:65" s="14" customFormat="1" ht="11.25">
      <c r="B1195" s="210"/>
      <c r="C1195" s="211"/>
      <c r="D1195" s="193" t="s">
        <v>193</v>
      </c>
      <c r="E1195" s="212" t="s">
        <v>19</v>
      </c>
      <c r="F1195" s="213" t="s">
        <v>761</v>
      </c>
      <c r="G1195" s="211"/>
      <c r="H1195" s="214">
        <v>3.2</v>
      </c>
      <c r="I1195" s="215"/>
      <c r="J1195" s="211"/>
      <c r="K1195" s="211"/>
      <c r="L1195" s="216"/>
      <c r="M1195" s="217"/>
      <c r="N1195" s="218"/>
      <c r="O1195" s="218"/>
      <c r="P1195" s="218"/>
      <c r="Q1195" s="218"/>
      <c r="R1195" s="218"/>
      <c r="S1195" s="218"/>
      <c r="T1195" s="219"/>
      <c r="AT1195" s="220" t="s">
        <v>193</v>
      </c>
      <c r="AU1195" s="220" t="s">
        <v>80</v>
      </c>
      <c r="AV1195" s="14" t="s">
        <v>80</v>
      </c>
      <c r="AW1195" s="14" t="s">
        <v>33</v>
      </c>
      <c r="AX1195" s="14" t="s">
        <v>71</v>
      </c>
      <c r="AY1195" s="220" t="s">
        <v>180</v>
      </c>
    </row>
    <row r="1196" spans="1:65" s="16" customFormat="1" ht="11.25">
      <c r="B1196" s="242"/>
      <c r="C1196" s="243"/>
      <c r="D1196" s="193" t="s">
        <v>193</v>
      </c>
      <c r="E1196" s="244" t="s">
        <v>19</v>
      </c>
      <c r="F1196" s="245" t="s">
        <v>391</v>
      </c>
      <c r="G1196" s="243"/>
      <c r="H1196" s="246">
        <v>6.1</v>
      </c>
      <c r="I1196" s="247"/>
      <c r="J1196" s="243"/>
      <c r="K1196" s="243"/>
      <c r="L1196" s="248"/>
      <c r="M1196" s="249"/>
      <c r="N1196" s="250"/>
      <c r="O1196" s="250"/>
      <c r="P1196" s="250"/>
      <c r="Q1196" s="250"/>
      <c r="R1196" s="250"/>
      <c r="S1196" s="250"/>
      <c r="T1196" s="251"/>
      <c r="AT1196" s="252" t="s">
        <v>193</v>
      </c>
      <c r="AU1196" s="252" t="s">
        <v>80</v>
      </c>
      <c r="AV1196" s="16" t="s">
        <v>91</v>
      </c>
      <c r="AW1196" s="16" t="s">
        <v>33</v>
      </c>
      <c r="AX1196" s="16" t="s">
        <v>71</v>
      </c>
      <c r="AY1196" s="252" t="s">
        <v>180</v>
      </c>
    </row>
    <row r="1197" spans="1:65" s="15" customFormat="1" ht="11.25">
      <c r="B1197" s="221"/>
      <c r="C1197" s="222"/>
      <c r="D1197" s="193" t="s">
        <v>193</v>
      </c>
      <c r="E1197" s="223" t="s">
        <v>19</v>
      </c>
      <c r="F1197" s="224" t="s">
        <v>238</v>
      </c>
      <c r="G1197" s="222"/>
      <c r="H1197" s="225">
        <v>72.77</v>
      </c>
      <c r="I1197" s="226"/>
      <c r="J1197" s="222"/>
      <c r="K1197" s="222"/>
      <c r="L1197" s="227"/>
      <c r="M1197" s="228"/>
      <c r="N1197" s="229"/>
      <c r="O1197" s="229"/>
      <c r="P1197" s="229"/>
      <c r="Q1197" s="229"/>
      <c r="R1197" s="229"/>
      <c r="S1197" s="229"/>
      <c r="T1197" s="230"/>
      <c r="AT1197" s="231" t="s">
        <v>193</v>
      </c>
      <c r="AU1197" s="231" t="s">
        <v>80</v>
      </c>
      <c r="AV1197" s="15" t="s">
        <v>187</v>
      </c>
      <c r="AW1197" s="15" t="s">
        <v>33</v>
      </c>
      <c r="AX1197" s="15" t="s">
        <v>78</v>
      </c>
      <c r="AY1197" s="231" t="s">
        <v>180</v>
      </c>
    </row>
    <row r="1198" spans="1:65" s="2" customFormat="1" ht="24.2" customHeight="1">
      <c r="A1198" s="36"/>
      <c r="B1198" s="37"/>
      <c r="C1198" s="180" t="s">
        <v>1273</v>
      </c>
      <c r="D1198" s="180" t="s">
        <v>182</v>
      </c>
      <c r="E1198" s="181" t="s">
        <v>1274</v>
      </c>
      <c r="F1198" s="182" t="s">
        <v>1275</v>
      </c>
      <c r="G1198" s="183" t="s">
        <v>230</v>
      </c>
      <c r="H1198" s="184">
        <v>72.77</v>
      </c>
      <c r="I1198" s="185"/>
      <c r="J1198" s="186">
        <f>ROUND(I1198*H1198,2)</f>
        <v>0</v>
      </c>
      <c r="K1198" s="182" t="s">
        <v>186</v>
      </c>
      <c r="L1198" s="41"/>
      <c r="M1198" s="187" t="s">
        <v>19</v>
      </c>
      <c r="N1198" s="188" t="s">
        <v>42</v>
      </c>
      <c r="O1198" s="66"/>
      <c r="P1198" s="189">
        <f>O1198*H1198</f>
        <v>0</v>
      </c>
      <c r="Q1198" s="189">
        <v>4.4999999999999997E-3</v>
      </c>
      <c r="R1198" s="189">
        <f>Q1198*H1198</f>
        <v>0.32746499999999995</v>
      </c>
      <c r="S1198" s="189">
        <v>0</v>
      </c>
      <c r="T1198" s="190">
        <f>S1198*H1198</f>
        <v>0</v>
      </c>
      <c r="U1198" s="36"/>
      <c r="V1198" s="36"/>
      <c r="W1198" s="36"/>
      <c r="X1198" s="36"/>
      <c r="Y1198" s="36"/>
      <c r="Z1198" s="36"/>
      <c r="AA1198" s="36"/>
      <c r="AB1198" s="36"/>
      <c r="AC1198" s="36"/>
      <c r="AD1198" s="36"/>
      <c r="AE1198" s="36"/>
      <c r="AR1198" s="191" t="s">
        <v>312</v>
      </c>
      <c r="AT1198" s="191" t="s">
        <v>182</v>
      </c>
      <c r="AU1198" s="191" t="s">
        <v>80</v>
      </c>
      <c r="AY1198" s="19" t="s">
        <v>180</v>
      </c>
      <c r="BE1198" s="192">
        <f>IF(N1198="základní",J1198,0)</f>
        <v>0</v>
      </c>
      <c r="BF1198" s="192">
        <f>IF(N1198="snížená",J1198,0)</f>
        <v>0</v>
      </c>
      <c r="BG1198" s="192">
        <f>IF(N1198="zákl. přenesená",J1198,0)</f>
        <v>0</v>
      </c>
      <c r="BH1198" s="192">
        <f>IF(N1198="sníž. přenesená",J1198,0)</f>
        <v>0</v>
      </c>
      <c r="BI1198" s="192">
        <f>IF(N1198="nulová",J1198,0)</f>
        <v>0</v>
      </c>
      <c r="BJ1198" s="19" t="s">
        <v>78</v>
      </c>
      <c r="BK1198" s="192">
        <f>ROUND(I1198*H1198,2)</f>
        <v>0</v>
      </c>
      <c r="BL1198" s="19" t="s">
        <v>312</v>
      </c>
      <c r="BM1198" s="191" t="s">
        <v>1276</v>
      </c>
    </row>
    <row r="1199" spans="1:65" s="2" customFormat="1" ht="19.5">
      <c r="A1199" s="36"/>
      <c r="B1199" s="37"/>
      <c r="C1199" s="38"/>
      <c r="D1199" s="193" t="s">
        <v>189</v>
      </c>
      <c r="E1199" s="38"/>
      <c r="F1199" s="194" t="s">
        <v>1277</v>
      </c>
      <c r="G1199" s="38"/>
      <c r="H1199" s="38"/>
      <c r="I1199" s="195"/>
      <c r="J1199" s="38"/>
      <c r="K1199" s="38"/>
      <c r="L1199" s="41"/>
      <c r="M1199" s="196"/>
      <c r="N1199" s="197"/>
      <c r="O1199" s="66"/>
      <c r="P1199" s="66"/>
      <c r="Q1199" s="66"/>
      <c r="R1199" s="66"/>
      <c r="S1199" s="66"/>
      <c r="T1199" s="67"/>
      <c r="U1199" s="36"/>
      <c r="V1199" s="36"/>
      <c r="W1199" s="36"/>
      <c r="X1199" s="36"/>
      <c r="Y1199" s="36"/>
      <c r="Z1199" s="36"/>
      <c r="AA1199" s="36"/>
      <c r="AB1199" s="36"/>
      <c r="AC1199" s="36"/>
      <c r="AD1199" s="36"/>
      <c r="AE1199" s="36"/>
      <c r="AT1199" s="19" t="s">
        <v>189</v>
      </c>
      <c r="AU1199" s="19" t="s">
        <v>80</v>
      </c>
    </row>
    <row r="1200" spans="1:65" s="2" customFormat="1" ht="11.25">
      <c r="A1200" s="36"/>
      <c r="B1200" s="37"/>
      <c r="C1200" s="38"/>
      <c r="D1200" s="198" t="s">
        <v>191</v>
      </c>
      <c r="E1200" s="38"/>
      <c r="F1200" s="199" t="s">
        <v>1278</v>
      </c>
      <c r="G1200" s="38"/>
      <c r="H1200" s="38"/>
      <c r="I1200" s="195"/>
      <c r="J1200" s="38"/>
      <c r="K1200" s="38"/>
      <c r="L1200" s="41"/>
      <c r="M1200" s="196"/>
      <c r="N1200" s="197"/>
      <c r="O1200" s="66"/>
      <c r="P1200" s="66"/>
      <c r="Q1200" s="66"/>
      <c r="R1200" s="66"/>
      <c r="S1200" s="66"/>
      <c r="T1200" s="67"/>
      <c r="U1200" s="36"/>
      <c r="V1200" s="36"/>
      <c r="W1200" s="36"/>
      <c r="X1200" s="36"/>
      <c r="Y1200" s="36"/>
      <c r="Z1200" s="36"/>
      <c r="AA1200" s="36"/>
      <c r="AB1200" s="36"/>
      <c r="AC1200" s="36"/>
      <c r="AD1200" s="36"/>
      <c r="AE1200" s="36"/>
      <c r="AT1200" s="19" t="s">
        <v>191</v>
      </c>
      <c r="AU1200" s="19" t="s">
        <v>80</v>
      </c>
    </row>
    <row r="1201" spans="1:65" s="13" customFormat="1" ht="11.25">
      <c r="B1201" s="200"/>
      <c r="C1201" s="201"/>
      <c r="D1201" s="193" t="s">
        <v>193</v>
      </c>
      <c r="E1201" s="202" t="s">
        <v>19</v>
      </c>
      <c r="F1201" s="203" t="s">
        <v>201</v>
      </c>
      <c r="G1201" s="201"/>
      <c r="H1201" s="202" t="s">
        <v>19</v>
      </c>
      <c r="I1201" s="204"/>
      <c r="J1201" s="201"/>
      <c r="K1201" s="201"/>
      <c r="L1201" s="205"/>
      <c r="M1201" s="206"/>
      <c r="N1201" s="207"/>
      <c r="O1201" s="207"/>
      <c r="P1201" s="207"/>
      <c r="Q1201" s="207"/>
      <c r="R1201" s="207"/>
      <c r="S1201" s="207"/>
      <c r="T1201" s="208"/>
      <c r="AT1201" s="209" t="s">
        <v>193</v>
      </c>
      <c r="AU1201" s="209" t="s">
        <v>80</v>
      </c>
      <c r="AV1201" s="13" t="s">
        <v>78</v>
      </c>
      <c r="AW1201" s="13" t="s">
        <v>33</v>
      </c>
      <c r="AX1201" s="13" t="s">
        <v>71</v>
      </c>
      <c r="AY1201" s="209" t="s">
        <v>180</v>
      </c>
    </row>
    <row r="1202" spans="1:65" s="13" customFormat="1" ht="11.25">
      <c r="B1202" s="200"/>
      <c r="C1202" s="201"/>
      <c r="D1202" s="193" t="s">
        <v>193</v>
      </c>
      <c r="E1202" s="202" t="s">
        <v>19</v>
      </c>
      <c r="F1202" s="203" t="s">
        <v>1243</v>
      </c>
      <c r="G1202" s="201"/>
      <c r="H1202" s="202" t="s">
        <v>19</v>
      </c>
      <c r="I1202" s="204"/>
      <c r="J1202" s="201"/>
      <c r="K1202" s="201"/>
      <c r="L1202" s="205"/>
      <c r="M1202" s="206"/>
      <c r="N1202" s="207"/>
      <c r="O1202" s="207"/>
      <c r="P1202" s="207"/>
      <c r="Q1202" s="207"/>
      <c r="R1202" s="207"/>
      <c r="S1202" s="207"/>
      <c r="T1202" s="208"/>
      <c r="AT1202" s="209" t="s">
        <v>193</v>
      </c>
      <c r="AU1202" s="209" t="s">
        <v>80</v>
      </c>
      <c r="AV1202" s="13" t="s">
        <v>78</v>
      </c>
      <c r="AW1202" s="13" t="s">
        <v>33</v>
      </c>
      <c r="AX1202" s="13" t="s">
        <v>71</v>
      </c>
      <c r="AY1202" s="209" t="s">
        <v>180</v>
      </c>
    </row>
    <row r="1203" spans="1:65" s="14" customFormat="1" ht="11.25">
      <c r="B1203" s="210"/>
      <c r="C1203" s="211"/>
      <c r="D1203" s="193" t="s">
        <v>193</v>
      </c>
      <c r="E1203" s="212" t="s">
        <v>19</v>
      </c>
      <c r="F1203" s="213" t="s">
        <v>1244</v>
      </c>
      <c r="G1203" s="211"/>
      <c r="H1203" s="214">
        <v>5</v>
      </c>
      <c r="I1203" s="215"/>
      <c r="J1203" s="211"/>
      <c r="K1203" s="211"/>
      <c r="L1203" s="216"/>
      <c r="M1203" s="217"/>
      <c r="N1203" s="218"/>
      <c r="O1203" s="218"/>
      <c r="P1203" s="218"/>
      <c r="Q1203" s="218"/>
      <c r="R1203" s="218"/>
      <c r="S1203" s="218"/>
      <c r="T1203" s="219"/>
      <c r="AT1203" s="220" t="s">
        <v>193</v>
      </c>
      <c r="AU1203" s="220" t="s">
        <v>80</v>
      </c>
      <c r="AV1203" s="14" t="s">
        <v>80</v>
      </c>
      <c r="AW1203" s="14" t="s">
        <v>33</v>
      </c>
      <c r="AX1203" s="14" t="s">
        <v>71</v>
      </c>
      <c r="AY1203" s="220" t="s">
        <v>180</v>
      </c>
    </row>
    <row r="1204" spans="1:65" s="14" customFormat="1" ht="11.25">
      <c r="B1204" s="210"/>
      <c r="C1204" s="211"/>
      <c r="D1204" s="193" t="s">
        <v>193</v>
      </c>
      <c r="E1204" s="212" t="s">
        <v>19</v>
      </c>
      <c r="F1204" s="213" t="s">
        <v>1245</v>
      </c>
      <c r="G1204" s="211"/>
      <c r="H1204" s="214">
        <v>15.65</v>
      </c>
      <c r="I1204" s="215"/>
      <c r="J1204" s="211"/>
      <c r="K1204" s="211"/>
      <c r="L1204" s="216"/>
      <c r="M1204" s="217"/>
      <c r="N1204" s="218"/>
      <c r="O1204" s="218"/>
      <c r="P1204" s="218"/>
      <c r="Q1204" s="218"/>
      <c r="R1204" s="218"/>
      <c r="S1204" s="218"/>
      <c r="T1204" s="219"/>
      <c r="AT1204" s="220" t="s">
        <v>193</v>
      </c>
      <c r="AU1204" s="220" t="s">
        <v>80</v>
      </c>
      <c r="AV1204" s="14" t="s">
        <v>80</v>
      </c>
      <c r="AW1204" s="14" t="s">
        <v>33</v>
      </c>
      <c r="AX1204" s="14" t="s">
        <v>71</v>
      </c>
      <c r="AY1204" s="220" t="s">
        <v>180</v>
      </c>
    </row>
    <row r="1205" spans="1:65" s="14" customFormat="1" ht="11.25">
      <c r="B1205" s="210"/>
      <c r="C1205" s="211"/>
      <c r="D1205" s="193" t="s">
        <v>193</v>
      </c>
      <c r="E1205" s="212" t="s">
        <v>19</v>
      </c>
      <c r="F1205" s="213" t="s">
        <v>1246</v>
      </c>
      <c r="G1205" s="211"/>
      <c r="H1205" s="214">
        <v>12.2</v>
      </c>
      <c r="I1205" s="215"/>
      <c r="J1205" s="211"/>
      <c r="K1205" s="211"/>
      <c r="L1205" s="216"/>
      <c r="M1205" s="217"/>
      <c r="N1205" s="218"/>
      <c r="O1205" s="218"/>
      <c r="P1205" s="218"/>
      <c r="Q1205" s="218"/>
      <c r="R1205" s="218"/>
      <c r="S1205" s="218"/>
      <c r="T1205" s="219"/>
      <c r="AT1205" s="220" t="s">
        <v>193</v>
      </c>
      <c r="AU1205" s="220" t="s">
        <v>80</v>
      </c>
      <c r="AV1205" s="14" t="s">
        <v>80</v>
      </c>
      <c r="AW1205" s="14" t="s">
        <v>33</v>
      </c>
      <c r="AX1205" s="14" t="s">
        <v>71</v>
      </c>
      <c r="AY1205" s="220" t="s">
        <v>180</v>
      </c>
    </row>
    <row r="1206" spans="1:65" s="14" customFormat="1" ht="11.25">
      <c r="B1206" s="210"/>
      <c r="C1206" s="211"/>
      <c r="D1206" s="193" t="s">
        <v>193</v>
      </c>
      <c r="E1206" s="212" t="s">
        <v>19</v>
      </c>
      <c r="F1206" s="213" t="s">
        <v>1247</v>
      </c>
      <c r="G1206" s="211"/>
      <c r="H1206" s="214">
        <v>19.7</v>
      </c>
      <c r="I1206" s="215"/>
      <c r="J1206" s="211"/>
      <c r="K1206" s="211"/>
      <c r="L1206" s="216"/>
      <c r="M1206" s="217"/>
      <c r="N1206" s="218"/>
      <c r="O1206" s="218"/>
      <c r="P1206" s="218"/>
      <c r="Q1206" s="218"/>
      <c r="R1206" s="218"/>
      <c r="S1206" s="218"/>
      <c r="T1206" s="219"/>
      <c r="AT1206" s="220" t="s">
        <v>193</v>
      </c>
      <c r="AU1206" s="220" t="s">
        <v>80</v>
      </c>
      <c r="AV1206" s="14" t="s">
        <v>80</v>
      </c>
      <c r="AW1206" s="14" t="s">
        <v>33</v>
      </c>
      <c r="AX1206" s="14" t="s">
        <v>71</v>
      </c>
      <c r="AY1206" s="220" t="s">
        <v>180</v>
      </c>
    </row>
    <row r="1207" spans="1:65" s="14" customFormat="1" ht="11.25">
      <c r="B1207" s="210"/>
      <c r="C1207" s="211"/>
      <c r="D1207" s="193" t="s">
        <v>193</v>
      </c>
      <c r="E1207" s="212" t="s">
        <v>19</v>
      </c>
      <c r="F1207" s="213" t="s">
        <v>1248</v>
      </c>
      <c r="G1207" s="211"/>
      <c r="H1207" s="214">
        <v>14.12</v>
      </c>
      <c r="I1207" s="215"/>
      <c r="J1207" s="211"/>
      <c r="K1207" s="211"/>
      <c r="L1207" s="216"/>
      <c r="M1207" s="217"/>
      <c r="N1207" s="218"/>
      <c r="O1207" s="218"/>
      <c r="P1207" s="218"/>
      <c r="Q1207" s="218"/>
      <c r="R1207" s="218"/>
      <c r="S1207" s="218"/>
      <c r="T1207" s="219"/>
      <c r="AT1207" s="220" t="s">
        <v>193</v>
      </c>
      <c r="AU1207" s="220" t="s">
        <v>80</v>
      </c>
      <c r="AV1207" s="14" t="s">
        <v>80</v>
      </c>
      <c r="AW1207" s="14" t="s">
        <v>33</v>
      </c>
      <c r="AX1207" s="14" t="s">
        <v>71</v>
      </c>
      <c r="AY1207" s="220" t="s">
        <v>180</v>
      </c>
    </row>
    <row r="1208" spans="1:65" s="16" customFormat="1" ht="11.25">
      <c r="B1208" s="242"/>
      <c r="C1208" s="243"/>
      <c r="D1208" s="193" t="s">
        <v>193</v>
      </c>
      <c r="E1208" s="244" t="s">
        <v>19</v>
      </c>
      <c r="F1208" s="245" t="s">
        <v>391</v>
      </c>
      <c r="G1208" s="243"/>
      <c r="H1208" s="246">
        <v>66.67</v>
      </c>
      <c r="I1208" s="247"/>
      <c r="J1208" s="243"/>
      <c r="K1208" s="243"/>
      <c r="L1208" s="248"/>
      <c r="M1208" s="249"/>
      <c r="N1208" s="250"/>
      <c r="O1208" s="250"/>
      <c r="P1208" s="250"/>
      <c r="Q1208" s="250"/>
      <c r="R1208" s="250"/>
      <c r="S1208" s="250"/>
      <c r="T1208" s="251"/>
      <c r="AT1208" s="252" t="s">
        <v>193</v>
      </c>
      <c r="AU1208" s="252" t="s">
        <v>80</v>
      </c>
      <c r="AV1208" s="16" t="s">
        <v>91</v>
      </c>
      <c r="AW1208" s="16" t="s">
        <v>33</v>
      </c>
      <c r="AX1208" s="16" t="s">
        <v>71</v>
      </c>
      <c r="AY1208" s="252" t="s">
        <v>180</v>
      </c>
    </row>
    <row r="1209" spans="1:65" s="13" customFormat="1" ht="11.25">
      <c r="B1209" s="200"/>
      <c r="C1209" s="201"/>
      <c r="D1209" s="193" t="s">
        <v>193</v>
      </c>
      <c r="E1209" s="202" t="s">
        <v>19</v>
      </c>
      <c r="F1209" s="203" t="s">
        <v>757</v>
      </c>
      <c r="G1209" s="201"/>
      <c r="H1209" s="202" t="s">
        <v>19</v>
      </c>
      <c r="I1209" s="204"/>
      <c r="J1209" s="201"/>
      <c r="K1209" s="201"/>
      <c r="L1209" s="205"/>
      <c r="M1209" s="206"/>
      <c r="N1209" s="207"/>
      <c r="O1209" s="207"/>
      <c r="P1209" s="207"/>
      <c r="Q1209" s="207"/>
      <c r="R1209" s="207"/>
      <c r="S1209" s="207"/>
      <c r="T1209" s="208"/>
      <c r="AT1209" s="209" t="s">
        <v>193</v>
      </c>
      <c r="AU1209" s="209" t="s">
        <v>80</v>
      </c>
      <c r="AV1209" s="13" t="s">
        <v>78</v>
      </c>
      <c r="AW1209" s="13" t="s">
        <v>33</v>
      </c>
      <c r="AX1209" s="13" t="s">
        <v>71</v>
      </c>
      <c r="AY1209" s="209" t="s">
        <v>180</v>
      </c>
    </row>
    <row r="1210" spans="1:65" s="14" customFormat="1" ht="11.25">
      <c r="B1210" s="210"/>
      <c r="C1210" s="211"/>
      <c r="D1210" s="193" t="s">
        <v>193</v>
      </c>
      <c r="E1210" s="212" t="s">
        <v>19</v>
      </c>
      <c r="F1210" s="213" t="s">
        <v>760</v>
      </c>
      <c r="G1210" s="211"/>
      <c r="H1210" s="214">
        <v>2.9</v>
      </c>
      <c r="I1210" s="215"/>
      <c r="J1210" s="211"/>
      <c r="K1210" s="211"/>
      <c r="L1210" s="216"/>
      <c r="M1210" s="217"/>
      <c r="N1210" s="218"/>
      <c r="O1210" s="218"/>
      <c r="P1210" s="218"/>
      <c r="Q1210" s="218"/>
      <c r="R1210" s="218"/>
      <c r="S1210" s="218"/>
      <c r="T1210" s="219"/>
      <c r="AT1210" s="220" t="s">
        <v>193</v>
      </c>
      <c r="AU1210" s="220" t="s">
        <v>80</v>
      </c>
      <c r="AV1210" s="14" t="s">
        <v>80</v>
      </c>
      <c r="AW1210" s="14" t="s">
        <v>33</v>
      </c>
      <c r="AX1210" s="14" t="s">
        <v>71</v>
      </c>
      <c r="AY1210" s="220" t="s">
        <v>180</v>
      </c>
    </row>
    <row r="1211" spans="1:65" s="14" customFormat="1" ht="11.25">
      <c r="B1211" s="210"/>
      <c r="C1211" s="211"/>
      <c r="D1211" s="193" t="s">
        <v>193</v>
      </c>
      <c r="E1211" s="212" t="s">
        <v>19</v>
      </c>
      <c r="F1211" s="213" t="s">
        <v>761</v>
      </c>
      <c r="G1211" s="211"/>
      <c r="H1211" s="214">
        <v>3.2</v>
      </c>
      <c r="I1211" s="215"/>
      <c r="J1211" s="211"/>
      <c r="K1211" s="211"/>
      <c r="L1211" s="216"/>
      <c r="M1211" s="217"/>
      <c r="N1211" s="218"/>
      <c r="O1211" s="218"/>
      <c r="P1211" s="218"/>
      <c r="Q1211" s="218"/>
      <c r="R1211" s="218"/>
      <c r="S1211" s="218"/>
      <c r="T1211" s="219"/>
      <c r="AT1211" s="220" t="s">
        <v>193</v>
      </c>
      <c r="AU1211" s="220" t="s">
        <v>80</v>
      </c>
      <c r="AV1211" s="14" t="s">
        <v>80</v>
      </c>
      <c r="AW1211" s="14" t="s">
        <v>33</v>
      </c>
      <c r="AX1211" s="14" t="s">
        <v>71</v>
      </c>
      <c r="AY1211" s="220" t="s">
        <v>180</v>
      </c>
    </row>
    <row r="1212" spans="1:65" s="16" customFormat="1" ht="11.25">
      <c r="B1212" s="242"/>
      <c r="C1212" s="243"/>
      <c r="D1212" s="193" t="s">
        <v>193</v>
      </c>
      <c r="E1212" s="244" t="s">
        <v>19</v>
      </c>
      <c r="F1212" s="245" t="s">
        <v>391</v>
      </c>
      <c r="G1212" s="243"/>
      <c r="H1212" s="246">
        <v>6.1</v>
      </c>
      <c r="I1212" s="247"/>
      <c r="J1212" s="243"/>
      <c r="K1212" s="243"/>
      <c r="L1212" s="248"/>
      <c r="M1212" s="249"/>
      <c r="N1212" s="250"/>
      <c r="O1212" s="250"/>
      <c r="P1212" s="250"/>
      <c r="Q1212" s="250"/>
      <c r="R1212" s="250"/>
      <c r="S1212" s="250"/>
      <c r="T1212" s="251"/>
      <c r="AT1212" s="252" t="s">
        <v>193</v>
      </c>
      <c r="AU1212" s="252" t="s">
        <v>80</v>
      </c>
      <c r="AV1212" s="16" t="s">
        <v>91</v>
      </c>
      <c r="AW1212" s="16" t="s">
        <v>33</v>
      </c>
      <c r="AX1212" s="16" t="s">
        <v>71</v>
      </c>
      <c r="AY1212" s="252" t="s">
        <v>180</v>
      </c>
    </row>
    <row r="1213" spans="1:65" s="15" customFormat="1" ht="11.25">
      <c r="B1213" s="221"/>
      <c r="C1213" s="222"/>
      <c r="D1213" s="193" t="s">
        <v>193</v>
      </c>
      <c r="E1213" s="223" t="s">
        <v>19</v>
      </c>
      <c r="F1213" s="224" t="s">
        <v>238</v>
      </c>
      <c r="G1213" s="222"/>
      <c r="H1213" s="225">
        <v>72.77000000000001</v>
      </c>
      <c r="I1213" s="226"/>
      <c r="J1213" s="222"/>
      <c r="K1213" s="222"/>
      <c r="L1213" s="227"/>
      <c r="M1213" s="228"/>
      <c r="N1213" s="229"/>
      <c r="O1213" s="229"/>
      <c r="P1213" s="229"/>
      <c r="Q1213" s="229"/>
      <c r="R1213" s="229"/>
      <c r="S1213" s="229"/>
      <c r="T1213" s="230"/>
      <c r="AT1213" s="231" t="s">
        <v>193</v>
      </c>
      <c r="AU1213" s="231" t="s">
        <v>80</v>
      </c>
      <c r="AV1213" s="15" t="s">
        <v>187</v>
      </c>
      <c r="AW1213" s="15" t="s">
        <v>33</v>
      </c>
      <c r="AX1213" s="15" t="s">
        <v>78</v>
      </c>
      <c r="AY1213" s="231" t="s">
        <v>180</v>
      </c>
    </row>
    <row r="1214" spans="1:65" s="2" customFormat="1" ht="24.2" customHeight="1">
      <c r="A1214" s="36"/>
      <c r="B1214" s="37"/>
      <c r="C1214" s="180" t="s">
        <v>1279</v>
      </c>
      <c r="D1214" s="180" t="s">
        <v>182</v>
      </c>
      <c r="E1214" s="181" t="s">
        <v>1280</v>
      </c>
      <c r="F1214" s="182" t="s">
        <v>1281</v>
      </c>
      <c r="G1214" s="183" t="s">
        <v>230</v>
      </c>
      <c r="H1214" s="184">
        <v>61.11</v>
      </c>
      <c r="I1214" s="185"/>
      <c r="J1214" s="186">
        <f>ROUND(I1214*H1214,2)</f>
        <v>0</v>
      </c>
      <c r="K1214" s="182" t="s">
        <v>186</v>
      </c>
      <c r="L1214" s="41"/>
      <c r="M1214" s="187" t="s">
        <v>19</v>
      </c>
      <c r="N1214" s="188" t="s">
        <v>42</v>
      </c>
      <c r="O1214" s="66"/>
      <c r="P1214" s="189">
        <f>O1214*H1214</f>
        <v>0</v>
      </c>
      <c r="Q1214" s="189">
        <v>0</v>
      </c>
      <c r="R1214" s="189">
        <f>Q1214*H1214</f>
        <v>0</v>
      </c>
      <c r="S1214" s="189">
        <v>2.5000000000000001E-3</v>
      </c>
      <c r="T1214" s="190">
        <f>S1214*H1214</f>
        <v>0.15277499999999999</v>
      </c>
      <c r="U1214" s="36"/>
      <c r="V1214" s="36"/>
      <c r="W1214" s="36"/>
      <c r="X1214" s="36"/>
      <c r="Y1214" s="36"/>
      <c r="Z1214" s="36"/>
      <c r="AA1214" s="36"/>
      <c r="AB1214" s="36"/>
      <c r="AC1214" s="36"/>
      <c r="AD1214" s="36"/>
      <c r="AE1214" s="36"/>
      <c r="AR1214" s="191" t="s">
        <v>312</v>
      </c>
      <c r="AT1214" s="191" t="s">
        <v>182</v>
      </c>
      <c r="AU1214" s="191" t="s">
        <v>80</v>
      </c>
      <c r="AY1214" s="19" t="s">
        <v>180</v>
      </c>
      <c r="BE1214" s="192">
        <f>IF(N1214="základní",J1214,0)</f>
        <v>0</v>
      </c>
      <c r="BF1214" s="192">
        <f>IF(N1214="snížená",J1214,0)</f>
        <v>0</v>
      </c>
      <c r="BG1214" s="192">
        <f>IF(N1214="zákl. přenesená",J1214,0)</f>
        <v>0</v>
      </c>
      <c r="BH1214" s="192">
        <f>IF(N1214="sníž. přenesená",J1214,0)</f>
        <v>0</v>
      </c>
      <c r="BI1214" s="192">
        <f>IF(N1214="nulová",J1214,0)</f>
        <v>0</v>
      </c>
      <c r="BJ1214" s="19" t="s">
        <v>78</v>
      </c>
      <c r="BK1214" s="192">
        <f>ROUND(I1214*H1214,2)</f>
        <v>0</v>
      </c>
      <c r="BL1214" s="19" t="s">
        <v>312</v>
      </c>
      <c r="BM1214" s="191" t="s">
        <v>1282</v>
      </c>
    </row>
    <row r="1215" spans="1:65" s="2" customFormat="1" ht="11.25">
      <c r="A1215" s="36"/>
      <c r="B1215" s="37"/>
      <c r="C1215" s="38"/>
      <c r="D1215" s="193" t="s">
        <v>189</v>
      </c>
      <c r="E1215" s="38"/>
      <c r="F1215" s="194" t="s">
        <v>1283</v>
      </c>
      <c r="G1215" s="38"/>
      <c r="H1215" s="38"/>
      <c r="I1215" s="195"/>
      <c r="J1215" s="38"/>
      <c r="K1215" s="38"/>
      <c r="L1215" s="41"/>
      <c r="M1215" s="196"/>
      <c r="N1215" s="197"/>
      <c r="O1215" s="66"/>
      <c r="P1215" s="66"/>
      <c r="Q1215" s="66"/>
      <c r="R1215" s="66"/>
      <c r="S1215" s="66"/>
      <c r="T1215" s="67"/>
      <c r="U1215" s="36"/>
      <c r="V1215" s="36"/>
      <c r="W1215" s="36"/>
      <c r="X1215" s="36"/>
      <c r="Y1215" s="36"/>
      <c r="Z1215" s="36"/>
      <c r="AA1215" s="36"/>
      <c r="AB1215" s="36"/>
      <c r="AC1215" s="36"/>
      <c r="AD1215" s="36"/>
      <c r="AE1215" s="36"/>
      <c r="AT1215" s="19" t="s">
        <v>189</v>
      </c>
      <c r="AU1215" s="19" t="s">
        <v>80</v>
      </c>
    </row>
    <row r="1216" spans="1:65" s="2" customFormat="1" ht="11.25">
      <c r="A1216" s="36"/>
      <c r="B1216" s="37"/>
      <c r="C1216" s="38"/>
      <c r="D1216" s="198" t="s">
        <v>191</v>
      </c>
      <c r="E1216" s="38"/>
      <c r="F1216" s="199" t="s">
        <v>1284</v>
      </c>
      <c r="G1216" s="38"/>
      <c r="H1216" s="38"/>
      <c r="I1216" s="195"/>
      <c r="J1216" s="38"/>
      <c r="K1216" s="38"/>
      <c r="L1216" s="41"/>
      <c r="M1216" s="196"/>
      <c r="N1216" s="197"/>
      <c r="O1216" s="66"/>
      <c r="P1216" s="66"/>
      <c r="Q1216" s="66"/>
      <c r="R1216" s="66"/>
      <c r="S1216" s="66"/>
      <c r="T1216" s="67"/>
      <c r="U1216" s="36"/>
      <c r="V1216" s="36"/>
      <c r="W1216" s="36"/>
      <c r="X1216" s="36"/>
      <c r="Y1216" s="36"/>
      <c r="Z1216" s="36"/>
      <c r="AA1216" s="36"/>
      <c r="AB1216" s="36"/>
      <c r="AC1216" s="36"/>
      <c r="AD1216" s="36"/>
      <c r="AE1216" s="36"/>
      <c r="AT1216" s="19" t="s">
        <v>191</v>
      </c>
      <c r="AU1216" s="19" t="s">
        <v>80</v>
      </c>
    </row>
    <row r="1217" spans="1:65" s="13" customFormat="1" ht="11.25">
      <c r="B1217" s="200"/>
      <c r="C1217" s="201"/>
      <c r="D1217" s="193" t="s">
        <v>193</v>
      </c>
      <c r="E1217" s="202" t="s">
        <v>19</v>
      </c>
      <c r="F1217" s="203" t="s">
        <v>1255</v>
      </c>
      <c r="G1217" s="201"/>
      <c r="H1217" s="202" t="s">
        <v>19</v>
      </c>
      <c r="I1217" s="204"/>
      <c r="J1217" s="201"/>
      <c r="K1217" s="201"/>
      <c r="L1217" s="205"/>
      <c r="M1217" s="206"/>
      <c r="N1217" s="207"/>
      <c r="O1217" s="207"/>
      <c r="P1217" s="207"/>
      <c r="Q1217" s="207"/>
      <c r="R1217" s="207"/>
      <c r="S1217" s="207"/>
      <c r="T1217" s="208"/>
      <c r="AT1217" s="209" t="s">
        <v>193</v>
      </c>
      <c r="AU1217" s="209" t="s">
        <v>80</v>
      </c>
      <c r="AV1217" s="13" t="s">
        <v>78</v>
      </c>
      <c r="AW1217" s="13" t="s">
        <v>33</v>
      </c>
      <c r="AX1217" s="13" t="s">
        <v>71</v>
      </c>
      <c r="AY1217" s="209" t="s">
        <v>180</v>
      </c>
    </row>
    <row r="1218" spans="1:65" s="13" customFormat="1" ht="11.25">
      <c r="B1218" s="200"/>
      <c r="C1218" s="201"/>
      <c r="D1218" s="193" t="s">
        <v>193</v>
      </c>
      <c r="E1218" s="202" t="s">
        <v>19</v>
      </c>
      <c r="F1218" s="203" t="s">
        <v>1285</v>
      </c>
      <c r="G1218" s="201"/>
      <c r="H1218" s="202" t="s">
        <v>19</v>
      </c>
      <c r="I1218" s="204"/>
      <c r="J1218" s="201"/>
      <c r="K1218" s="201"/>
      <c r="L1218" s="205"/>
      <c r="M1218" s="206"/>
      <c r="N1218" s="207"/>
      <c r="O1218" s="207"/>
      <c r="P1218" s="207"/>
      <c r="Q1218" s="207"/>
      <c r="R1218" s="207"/>
      <c r="S1218" s="207"/>
      <c r="T1218" s="208"/>
      <c r="AT1218" s="209" t="s">
        <v>193</v>
      </c>
      <c r="AU1218" s="209" t="s">
        <v>80</v>
      </c>
      <c r="AV1218" s="13" t="s">
        <v>78</v>
      </c>
      <c r="AW1218" s="13" t="s">
        <v>33</v>
      </c>
      <c r="AX1218" s="13" t="s">
        <v>71</v>
      </c>
      <c r="AY1218" s="209" t="s">
        <v>180</v>
      </c>
    </row>
    <row r="1219" spans="1:65" s="14" customFormat="1" ht="11.25">
      <c r="B1219" s="210"/>
      <c r="C1219" s="211"/>
      <c r="D1219" s="193" t="s">
        <v>193</v>
      </c>
      <c r="E1219" s="212" t="s">
        <v>19</v>
      </c>
      <c r="F1219" s="213" t="s">
        <v>1258</v>
      </c>
      <c r="G1219" s="211"/>
      <c r="H1219" s="214">
        <v>23.41</v>
      </c>
      <c r="I1219" s="215"/>
      <c r="J1219" s="211"/>
      <c r="K1219" s="211"/>
      <c r="L1219" s="216"/>
      <c r="M1219" s="217"/>
      <c r="N1219" s="218"/>
      <c r="O1219" s="218"/>
      <c r="P1219" s="218"/>
      <c r="Q1219" s="218"/>
      <c r="R1219" s="218"/>
      <c r="S1219" s="218"/>
      <c r="T1219" s="219"/>
      <c r="AT1219" s="220" t="s">
        <v>193</v>
      </c>
      <c r="AU1219" s="220" t="s">
        <v>80</v>
      </c>
      <c r="AV1219" s="14" t="s">
        <v>80</v>
      </c>
      <c r="AW1219" s="14" t="s">
        <v>33</v>
      </c>
      <c r="AX1219" s="14" t="s">
        <v>71</v>
      </c>
      <c r="AY1219" s="220" t="s">
        <v>180</v>
      </c>
    </row>
    <row r="1220" spans="1:65" s="14" customFormat="1" ht="11.25">
      <c r="B1220" s="210"/>
      <c r="C1220" s="211"/>
      <c r="D1220" s="193" t="s">
        <v>193</v>
      </c>
      <c r="E1220" s="212" t="s">
        <v>19</v>
      </c>
      <c r="F1220" s="213" t="s">
        <v>1259</v>
      </c>
      <c r="G1220" s="211"/>
      <c r="H1220" s="214">
        <v>15.6</v>
      </c>
      <c r="I1220" s="215"/>
      <c r="J1220" s="211"/>
      <c r="K1220" s="211"/>
      <c r="L1220" s="216"/>
      <c r="M1220" s="217"/>
      <c r="N1220" s="218"/>
      <c r="O1220" s="218"/>
      <c r="P1220" s="218"/>
      <c r="Q1220" s="218"/>
      <c r="R1220" s="218"/>
      <c r="S1220" s="218"/>
      <c r="T1220" s="219"/>
      <c r="AT1220" s="220" t="s">
        <v>193</v>
      </c>
      <c r="AU1220" s="220" t="s">
        <v>80</v>
      </c>
      <c r="AV1220" s="14" t="s">
        <v>80</v>
      </c>
      <c r="AW1220" s="14" t="s">
        <v>33</v>
      </c>
      <c r="AX1220" s="14" t="s">
        <v>71</v>
      </c>
      <c r="AY1220" s="220" t="s">
        <v>180</v>
      </c>
    </row>
    <row r="1221" spans="1:65" s="14" customFormat="1" ht="11.25">
      <c r="B1221" s="210"/>
      <c r="C1221" s="211"/>
      <c r="D1221" s="193" t="s">
        <v>193</v>
      </c>
      <c r="E1221" s="212" t="s">
        <v>19</v>
      </c>
      <c r="F1221" s="213" t="s">
        <v>1260</v>
      </c>
      <c r="G1221" s="211"/>
      <c r="H1221" s="214">
        <v>22.1</v>
      </c>
      <c r="I1221" s="215"/>
      <c r="J1221" s="211"/>
      <c r="K1221" s="211"/>
      <c r="L1221" s="216"/>
      <c r="M1221" s="217"/>
      <c r="N1221" s="218"/>
      <c r="O1221" s="218"/>
      <c r="P1221" s="218"/>
      <c r="Q1221" s="218"/>
      <c r="R1221" s="218"/>
      <c r="S1221" s="218"/>
      <c r="T1221" s="219"/>
      <c r="AT1221" s="220" t="s">
        <v>193</v>
      </c>
      <c r="AU1221" s="220" t="s">
        <v>80</v>
      </c>
      <c r="AV1221" s="14" t="s">
        <v>80</v>
      </c>
      <c r="AW1221" s="14" t="s">
        <v>33</v>
      </c>
      <c r="AX1221" s="14" t="s">
        <v>71</v>
      </c>
      <c r="AY1221" s="220" t="s">
        <v>180</v>
      </c>
    </row>
    <row r="1222" spans="1:65" s="15" customFormat="1" ht="11.25">
      <c r="B1222" s="221"/>
      <c r="C1222" s="222"/>
      <c r="D1222" s="193" t="s">
        <v>193</v>
      </c>
      <c r="E1222" s="223" t="s">
        <v>19</v>
      </c>
      <c r="F1222" s="224" t="s">
        <v>238</v>
      </c>
      <c r="G1222" s="222"/>
      <c r="H1222" s="225">
        <v>61.11</v>
      </c>
      <c r="I1222" s="226"/>
      <c r="J1222" s="222"/>
      <c r="K1222" s="222"/>
      <c r="L1222" s="227"/>
      <c r="M1222" s="228"/>
      <c r="N1222" s="229"/>
      <c r="O1222" s="229"/>
      <c r="P1222" s="229"/>
      <c r="Q1222" s="229"/>
      <c r="R1222" s="229"/>
      <c r="S1222" s="229"/>
      <c r="T1222" s="230"/>
      <c r="AT1222" s="231" t="s">
        <v>193</v>
      </c>
      <c r="AU1222" s="231" t="s">
        <v>80</v>
      </c>
      <c r="AV1222" s="15" t="s">
        <v>187</v>
      </c>
      <c r="AW1222" s="15" t="s">
        <v>33</v>
      </c>
      <c r="AX1222" s="15" t="s">
        <v>78</v>
      </c>
      <c r="AY1222" s="231" t="s">
        <v>180</v>
      </c>
    </row>
    <row r="1223" spans="1:65" s="2" customFormat="1" ht="37.9" customHeight="1">
      <c r="A1223" s="36"/>
      <c r="B1223" s="37"/>
      <c r="C1223" s="180" t="s">
        <v>1286</v>
      </c>
      <c r="D1223" s="180" t="s">
        <v>182</v>
      </c>
      <c r="E1223" s="181" t="s">
        <v>1287</v>
      </c>
      <c r="F1223" s="182" t="s">
        <v>1288</v>
      </c>
      <c r="G1223" s="183" t="s">
        <v>230</v>
      </c>
      <c r="H1223" s="184">
        <v>8.23</v>
      </c>
      <c r="I1223" s="185"/>
      <c r="J1223" s="186">
        <f>ROUND(I1223*H1223,2)</f>
        <v>0</v>
      </c>
      <c r="K1223" s="182" t="s">
        <v>304</v>
      </c>
      <c r="L1223" s="41"/>
      <c r="M1223" s="187" t="s">
        <v>19</v>
      </c>
      <c r="N1223" s="188" t="s">
        <v>42</v>
      </c>
      <c r="O1223" s="66"/>
      <c r="P1223" s="189">
        <f>O1223*H1223</f>
        <v>0</v>
      </c>
      <c r="Q1223" s="189">
        <v>6.9999999999999999E-4</v>
      </c>
      <c r="R1223" s="189">
        <f>Q1223*H1223</f>
        <v>5.7610000000000005E-3</v>
      </c>
      <c r="S1223" s="189">
        <v>0</v>
      </c>
      <c r="T1223" s="190">
        <f>S1223*H1223</f>
        <v>0</v>
      </c>
      <c r="U1223" s="36"/>
      <c r="V1223" s="36"/>
      <c r="W1223" s="36"/>
      <c r="X1223" s="36"/>
      <c r="Y1223" s="36"/>
      <c r="Z1223" s="36"/>
      <c r="AA1223" s="36"/>
      <c r="AB1223" s="36"/>
      <c r="AC1223" s="36"/>
      <c r="AD1223" s="36"/>
      <c r="AE1223" s="36"/>
      <c r="AR1223" s="191" t="s">
        <v>312</v>
      </c>
      <c r="AT1223" s="191" t="s">
        <v>182</v>
      </c>
      <c r="AU1223" s="191" t="s">
        <v>80</v>
      </c>
      <c r="AY1223" s="19" t="s">
        <v>180</v>
      </c>
      <c r="BE1223" s="192">
        <f>IF(N1223="základní",J1223,0)</f>
        <v>0</v>
      </c>
      <c r="BF1223" s="192">
        <f>IF(N1223="snížená",J1223,0)</f>
        <v>0</v>
      </c>
      <c r="BG1223" s="192">
        <f>IF(N1223="zákl. přenesená",J1223,0)</f>
        <v>0</v>
      </c>
      <c r="BH1223" s="192">
        <f>IF(N1223="sníž. přenesená",J1223,0)</f>
        <v>0</v>
      </c>
      <c r="BI1223" s="192">
        <f>IF(N1223="nulová",J1223,0)</f>
        <v>0</v>
      </c>
      <c r="BJ1223" s="19" t="s">
        <v>78</v>
      </c>
      <c r="BK1223" s="192">
        <f>ROUND(I1223*H1223,2)</f>
        <v>0</v>
      </c>
      <c r="BL1223" s="19" t="s">
        <v>312</v>
      </c>
      <c r="BM1223" s="191" t="s">
        <v>1289</v>
      </c>
    </row>
    <row r="1224" spans="1:65" s="2" customFormat="1" ht="29.25">
      <c r="A1224" s="36"/>
      <c r="B1224" s="37"/>
      <c r="C1224" s="38"/>
      <c r="D1224" s="193" t="s">
        <v>189</v>
      </c>
      <c r="E1224" s="38"/>
      <c r="F1224" s="194" t="s">
        <v>1288</v>
      </c>
      <c r="G1224" s="38"/>
      <c r="H1224" s="38"/>
      <c r="I1224" s="195"/>
      <c r="J1224" s="38"/>
      <c r="K1224" s="38"/>
      <c r="L1224" s="41"/>
      <c r="M1224" s="196"/>
      <c r="N1224" s="197"/>
      <c r="O1224" s="66"/>
      <c r="P1224" s="66"/>
      <c r="Q1224" s="66"/>
      <c r="R1224" s="66"/>
      <c r="S1224" s="66"/>
      <c r="T1224" s="67"/>
      <c r="U1224" s="36"/>
      <c r="V1224" s="36"/>
      <c r="W1224" s="36"/>
      <c r="X1224" s="36"/>
      <c r="Y1224" s="36"/>
      <c r="Z1224" s="36"/>
      <c r="AA1224" s="36"/>
      <c r="AB1224" s="36"/>
      <c r="AC1224" s="36"/>
      <c r="AD1224" s="36"/>
      <c r="AE1224" s="36"/>
      <c r="AT1224" s="19" t="s">
        <v>189</v>
      </c>
      <c r="AU1224" s="19" t="s">
        <v>80</v>
      </c>
    </row>
    <row r="1225" spans="1:65" s="13" customFormat="1" ht="11.25">
      <c r="B1225" s="200"/>
      <c r="C1225" s="201"/>
      <c r="D1225" s="193" t="s">
        <v>193</v>
      </c>
      <c r="E1225" s="202" t="s">
        <v>19</v>
      </c>
      <c r="F1225" s="203" t="s">
        <v>201</v>
      </c>
      <c r="G1225" s="201"/>
      <c r="H1225" s="202" t="s">
        <v>19</v>
      </c>
      <c r="I1225" s="204"/>
      <c r="J1225" s="201"/>
      <c r="K1225" s="201"/>
      <c r="L1225" s="205"/>
      <c r="M1225" s="206"/>
      <c r="N1225" s="207"/>
      <c r="O1225" s="207"/>
      <c r="P1225" s="207"/>
      <c r="Q1225" s="207"/>
      <c r="R1225" s="207"/>
      <c r="S1225" s="207"/>
      <c r="T1225" s="208"/>
      <c r="AT1225" s="209" t="s">
        <v>193</v>
      </c>
      <c r="AU1225" s="209" t="s">
        <v>80</v>
      </c>
      <c r="AV1225" s="13" t="s">
        <v>78</v>
      </c>
      <c r="AW1225" s="13" t="s">
        <v>33</v>
      </c>
      <c r="AX1225" s="13" t="s">
        <v>71</v>
      </c>
      <c r="AY1225" s="209" t="s">
        <v>180</v>
      </c>
    </row>
    <row r="1226" spans="1:65" s="13" customFormat="1" ht="11.25">
      <c r="B1226" s="200"/>
      <c r="C1226" s="201"/>
      <c r="D1226" s="193" t="s">
        <v>193</v>
      </c>
      <c r="E1226" s="202" t="s">
        <v>19</v>
      </c>
      <c r="F1226" s="203" t="s">
        <v>757</v>
      </c>
      <c r="G1226" s="201"/>
      <c r="H1226" s="202" t="s">
        <v>19</v>
      </c>
      <c r="I1226" s="204"/>
      <c r="J1226" s="201"/>
      <c r="K1226" s="201"/>
      <c r="L1226" s="205"/>
      <c r="M1226" s="206"/>
      <c r="N1226" s="207"/>
      <c r="O1226" s="207"/>
      <c r="P1226" s="207"/>
      <c r="Q1226" s="207"/>
      <c r="R1226" s="207"/>
      <c r="S1226" s="207"/>
      <c r="T1226" s="208"/>
      <c r="AT1226" s="209" t="s">
        <v>193</v>
      </c>
      <c r="AU1226" s="209" t="s">
        <v>80</v>
      </c>
      <c r="AV1226" s="13" t="s">
        <v>78</v>
      </c>
      <c r="AW1226" s="13" t="s">
        <v>33</v>
      </c>
      <c r="AX1226" s="13" t="s">
        <v>71</v>
      </c>
      <c r="AY1226" s="209" t="s">
        <v>180</v>
      </c>
    </row>
    <row r="1227" spans="1:65" s="13" customFormat="1" ht="22.5">
      <c r="B1227" s="200"/>
      <c r="C1227" s="201"/>
      <c r="D1227" s="193" t="s">
        <v>193</v>
      </c>
      <c r="E1227" s="202" t="s">
        <v>19</v>
      </c>
      <c r="F1227" s="203" t="s">
        <v>759</v>
      </c>
      <c r="G1227" s="201"/>
      <c r="H1227" s="202" t="s">
        <v>19</v>
      </c>
      <c r="I1227" s="204"/>
      <c r="J1227" s="201"/>
      <c r="K1227" s="201"/>
      <c r="L1227" s="205"/>
      <c r="M1227" s="206"/>
      <c r="N1227" s="207"/>
      <c r="O1227" s="207"/>
      <c r="P1227" s="207"/>
      <c r="Q1227" s="207"/>
      <c r="R1227" s="207"/>
      <c r="S1227" s="207"/>
      <c r="T1227" s="208"/>
      <c r="AT1227" s="209" t="s">
        <v>193</v>
      </c>
      <c r="AU1227" s="209" t="s">
        <v>80</v>
      </c>
      <c r="AV1227" s="13" t="s">
        <v>78</v>
      </c>
      <c r="AW1227" s="13" t="s">
        <v>33</v>
      </c>
      <c r="AX1227" s="13" t="s">
        <v>71</v>
      </c>
      <c r="AY1227" s="209" t="s">
        <v>180</v>
      </c>
    </row>
    <row r="1228" spans="1:65" s="14" customFormat="1" ht="11.25">
      <c r="B1228" s="210"/>
      <c r="C1228" s="211"/>
      <c r="D1228" s="193" t="s">
        <v>193</v>
      </c>
      <c r="E1228" s="212" t="s">
        <v>19</v>
      </c>
      <c r="F1228" s="213" t="s">
        <v>1290</v>
      </c>
      <c r="G1228" s="211"/>
      <c r="H1228" s="214">
        <v>3.95</v>
      </c>
      <c r="I1228" s="215"/>
      <c r="J1228" s="211"/>
      <c r="K1228" s="211"/>
      <c r="L1228" s="216"/>
      <c r="M1228" s="217"/>
      <c r="N1228" s="218"/>
      <c r="O1228" s="218"/>
      <c r="P1228" s="218"/>
      <c r="Q1228" s="218"/>
      <c r="R1228" s="218"/>
      <c r="S1228" s="218"/>
      <c r="T1228" s="219"/>
      <c r="AT1228" s="220" t="s">
        <v>193</v>
      </c>
      <c r="AU1228" s="220" t="s">
        <v>80</v>
      </c>
      <c r="AV1228" s="14" t="s">
        <v>80</v>
      </c>
      <c r="AW1228" s="14" t="s">
        <v>33</v>
      </c>
      <c r="AX1228" s="14" t="s">
        <v>71</v>
      </c>
      <c r="AY1228" s="220" t="s">
        <v>180</v>
      </c>
    </row>
    <row r="1229" spans="1:65" s="14" customFormat="1" ht="11.25">
      <c r="B1229" s="210"/>
      <c r="C1229" s="211"/>
      <c r="D1229" s="193" t="s">
        <v>193</v>
      </c>
      <c r="E1229" s="212" t="s">
        <v>19</v>
      </c>
      <c r="F1229" s="213" t="s">
        <v>1291</v>
      </c>
      <c r="G1229" s="211"/>
      <c r="H1229" s="214">
        <v>4.28</v>
      </c>
      <c r="I1229" s="215"/>
      <c r="J1229" s="211"/>
      <c r="K1229" s="211"/>
      <c r="L1229" s="216"/>
      <c r="M1229" s="217"/>
      <c r="N1229" s="218"/>
      <c r="O1229" s="218"/>
      <c r="P1229" s="218"/>
      <c r="Q1229" s="218"/>
      <c r="R1229" s="218"/>
      <c r="S1229" s="218"/>
      <c r="T1229" s="219"/>
      <c r="AT1229" s="220" t="s">
        <v>193</v>
      </c>
      <c r="AU1229" s="220" t="s">
        <v>80</v>
      </c>
      <c r="AV1229" s="14" t="s">
        <v>80</v>
      </c>
      <c r="AW1229" s="14" t="s">
        <v>33</v>
      </c>
      <c r="AX1229" s="14" t="s">
        <v>71</v>
      </c>
      <c r="AY1229" s="220" t="s">
        <v>180</v>
      </c>
    </row>
    <row r="1230" spans="1:65" s="15" customFormat="1" ht="11.25">
      <c r="B1230" s="221"/>
      <c r="C1230" s="222"/>
      <c r="D1230" s="193" t="s">
        <v>193</v>
      </c>
      <c r="E1230" s="223" t="s">
        <v>19</v>
      </c>
      <c r="F1230" s="224" t="s">
        <v>238</v>
      </c>
      <c r="G1230" s="222"/>
      <c r="H1230" s="225">
        <v>8.23</v>
      </c>
      <c r="I1230" s="226"/>
      <c r="J1230" s="222"/>
      <c r="K1230" s="222"/>
      <c r="L1230" s="227"/>
      <c r="M1230" s="228"/>
      <c r="N1230" s="229"/>
      <c r="O1230" s="229"/>
      <c r="P1230" s="229"/>
      <c r="Q1230" s="229"/>
      <c r="R1230" s="229"/>
      <c r="S1230" s="229"/>
      <c r="T1230" s="230"/>
      <c r="AT1230" s="231" t="s">
        <v>193</v>
      </c>
      <c r="AU1230" s="231" t="s">
        <v>80</v>
      </c>
      <c r="AV1230" s="15" t="s">
        <v>187</v>
      </c>
      <c r="AW1230" s="15" t="s">
        <v>33</v>
      </c>
      <c r="AX1230" s="15" t="s">
        <v>78</v>
      </c>
      <c r="AY1230" s="231" t="s">
        <v>180</v>
      </c>
    </row>
    <row r="1231" spans="1:65" s="2" customFormat="1" ht="24.2" customHeight="1">
      <c r="A1231" s="36"/>
      <c r="B1231" s="37"/>
      <c r="C1231" s="232" t="s">
        <v>1292</v>
      </c>
      <c r="D1231" s="232" t="s">
        <v>301</v>
      </c>
      <c r="E1231" s="233" t="s">
        <v>1293</v>
      </c>
      <c r="F1231" s="234" t="s">
        <v>1294</v>
      </c>
      <c r="G1231" s="235" t="s">
        <v>230</v>
      </c>
      <c r="H1231" s="236">
        <v>9.0530000000000008</v>
      </c>
      <c r="I1231" s="237"/>
      <c r="J1231" s="238">
        <f>ROUND(I1231*H1231,2)</f>
        <v>0</v>
      </c>
      <c r="K1231" s="234" t="s">
        <v>304</v>
      </c>
      <c r="L1231" s="239"/>
      <c r="M1231" s="240" t="s">
        <v>19</v>
      </c>
      <c r="N1231" s="241" t="s">
        <v>42</v>
      </c>
      <c r="O1231" s="66"/>
      <c r="P1231" s="189">
        <f>O1231*H1231</f>
        <v>0</v>
      </c>
      <c r="Q1231" s="189">
        <v>2.7499999999999998E-3</v>
      </c>
      <c r="R1231" s="189">
        <f>Q1231*H1231</f>
        <v>2.4895750000000001E-2</v>
      </c>
      <c r="S1231" s="189">
        <v>0</v>
      </c>
      <c r="T1231" s="190">
        <f>S1231*H1231</f>
        <v>0</v>
      </c>
      <c r="U1231" s="36"/>
      <c r="V1231" s="36"/>
      <c r="W1231" s="36"/>
      <c r="X1231" s="36"/>
      <c r="Y1231" s="36"/>
      <c r="Z1231" s="36"/>
      <c r="AA1231" s="36"/>
      <c r="AB1231" s="36"/>
      <c r="AC1231" s="36"/>
      <c r="AD1231" s="36"/>
      <c r="AE1231" s="36"/>
      <c r="AR1231" s="191" t="s">
        <v>475</v>
      </c>
      <c r="AT1231" s="191" t="s">
        <v>301</v>
      </c>
      <c r="AU1231" s="191" t="s">
        <v>80</v>
      </c>
      <c r="AY1231" s="19" t="s">
        <v>180</v>
      </c>
      <c r="BE1231" s="192">
        <f>IF(N1231="základní",J1231,0)</f>
        <v>0</v>
      </c>
      <c r="BF1231" s="192">
        <f>IF(N1231="snížená",J1231,0)</f>
        <v>0</v>
      </c>
      <c r="BG1231" s="192">
        <f>IF(N1231="zákl. přenesená",J1231,0)</f>
        <v>0</v>
      </c>
      <c r="BH1231" s="192">
        <f>IF(N1231="sníž. přenesená",J1231,0)</f>
        <v>0</v>
      </c>
      <c r="BI1231" s="192">
        <f>IF(N1231="nulová",J1231,0)</f>
        <v>0</v>
      </c>
      <c r="BJ1231" s="19" t="s">
        <v>78</v>
      </c>
      <c r="BK1231" s="192">
        <f>ROUND(I1231*H1231,2)</f>
        <v>0</v>
      </c>
      <c r="BL1231" s="19" t="s">
        <v>312</v>
      </c>
      <c r="BM1231" s="191" t="s">
        <v>1295</v>
      </c>
    </row>
    <row r="1232" spans="1:65" s="2" customFormat="1" ht="19.5">
      <c r="A1232" s="36"/>
      <c r="B1232" s="37"/>
      <c r="C1232" s="38"/>
      <c r="D1232" s="193" t="s">
        <v>189</v>
      </c>
      <c r="E1232" s="38"/>
      <c r="F1232" s="194" t="s">
        <v>1296</v>
      </c>
      <c r="G1232" s="38"/>
      <c r="H1232" s="38"/>
      <c r="I1232" s="195"/>
      <c r="J1232" s="38"/>
      <c r="K1232" s="38"/>
      <c r="L1232" s="41"/>
      <c r="M1232" s="196"/>
      <c r="N1232" s="197"/>
      <c r="O1232" s="66"/>
      <c r="P1232" s="66"/>
      <c r="Q1232" s="66"/>
      <c r="R1232" s="66"/>
      <c r="S1232" s="66"/>
      <c r="T1232" s="67"/>
      <c r="U1232" s="36"/>
      <c r="V1232" s="36"/>
      <c r="W1232" s="36"/>
      <c r="X1232" s="36"/>
      <c r="Y1232" s="36"/>
      <c r="Z1232" s="36"/>
      <c r="AA1232" s="36"/>
      <c r="AB1232" s="36"/>
      <c r="AC1232" s="36"/>
      <c r="AD1232" s="36"/>
      <c r="AE1232" s="36"/>
      <c r="AT1232" s="19" t="s">
        <v>189</v>
      </c>
      <c r="AU1232" s="19" t="s">
        <v>80</v>
      </c>
    </row>
    <row r="1233" spans="1:65" s="13" customFormat="1" ht="11.25">
      <c r="B1233" s="200"/>
      <c r="C1233" s="201"/>
      <c r="D1233" s="193" t="s">
        <v>193</v>
      </c>
      <c r="E1233" s="202" t="s">
        <v>19</v>
      </c>
      <c r="F1233" s="203" t="s">
        <v>1297</v>
      </c>
      <c r="G1233" s="201"/>
      <c r="H1233" s="202" t="s">
        <v>19</v>
      </c>
      <c r="I1233" s="204"/>
      <c r="J1233" s="201"/>
      <c r="K1233" s="201"/>
      <c r="L1233" s="205"/>
      <c r="M1233" s="206"/>
      <c r="N1233" s="207"/>
      <c r="O1233" s="207"/>
      <c r="P1233" s="207"/>
      <c r="Q1233" s="207"/>
      <c r="R1233" s="207"/>
      <c r="S1233" s="207"/>
      <c r="T1233" s="208"/>
      <c r="AT1233" s="209" t="s">
        <v>193</v>
      </c>
      <c r="AU1233" s="209" t="s">
        <v>80</v>
      </c>
      <c r="AV1233" s="13" t="s">
        <v>78</v>
      </c>
      <c r="AW1233" s="13" t="s">
        <v>33</v>
      </c>
      <c r="AX1233" s="13" t="s">
        <v>71</v>
      </c>
      <c r="AY1233" s="209" t="s">
        <v>180</v>
      </c>
    </row>
    <row r="1234" spans="1:65" s="14" customFormat="1" ht="11.25">
      <c r="B1234" s="210"/>
      <c r="C1234" s="211"/>
      <c r="D1234" s="193" t="s">
        <v>193</v>
      </c>
      <c r="E1234" s="212" t="s">
        <v>19</v>
      </c>
      <c r="F1234" s="213" t="s">
        <v>1298</v>
      </c>
      <c r="G1234" s="211"/>
      <c r="H1234" s="214">
        <v>8.23</v>
      </c>
      <c r="I1234" s="215"/>
      <c r="J1234" s="211"/>
      <c r="K1234" s="211"/>
      <c r="L1234" s="216"/>
      <c r="M1234" s="217"/>
      <c r="N1234" s="218"/>
      <c r="O1234" s="218"/>
      <c r="P1234" s="218"/>
      <c r="Q1234" s="218"/>
      <c r="R1234" s="218"/>
      <c r="S1234" s="218"/>
      <c r="T1234" s="219"/>
      <c r="AT1234" s="220" t="s">
        <v>193</v>
      </c>
      <c r="AU1234" s="220" t="s">
        <v>80</v>
      </c>
      <c r="AV1234" s="14" t="s">
        <v>80</v>
      </c>
      <c r="AW1234" s="14" t="s">
        <v>33</v>
      </c>
      <c r="AX1234" s="14" t="s">
        <v>78</v>
      </c>
      <c r="AY1234" s="220" t="s">
        <v>180</v>
      </c>
    </row>
    <row r="1235" spans="1:65" s="14" customFormat="1" ht="11.25">
      <c r="B1235" s="210"/>
      <c r="C1235" s="211"/>
      <c r="D1235" s="193" t="s">
        <v>193</v>
      </c>
      <c r="E1235" s="211"/>
      <c r="F1235" s="213" t="s">
        <v>1299</v>
      </c>
      <c r="G1235" s="211"/>
      <c r="H1235" s="214">
        <v>9.0530000000000008</v>
      </c>
      <c r="I1235" s="215"/>
      <c r="J1235" s="211"/>
      <c r="K1235" s="211"/>
      <c r="L1235" s="216"/>
      <c r="M1235" s="217"/>
      <c r="N1235" s="218"/>
      <c r="O1235" s="218"/>
      <c r="P1235" s="218"/>
      <c r="Q1235" s="218"/>
      <c r="R1235" s="218"/>
      <c r="S1235" s="218"/>
      <c r="T1235" s="219"/>
      <c r="AT1235" s="220" t="s">
        <v>193</v>
      </c>
      <c r="AU1235" s="220" t="s">
        <v>80</v>
      </c>
      <c r="AV1235" s="14" t="s">
        <v>80</v>
      </c>
      <c r="AW1235" s="14" t="s">
        <v>4</v>
      </c>
      <c r="AX1235" s="14" t="s">
        <v>78</v>
      </c>
      <c r="AY1235" s="220" t="s">
        <v>180</v>
      </c>
    </row>
    <row r="1236" spans="1:65" s="2" customFormat="1" ht="33" customHeight="1">
      <c r="A1236" s="36"/>
      <c r="B1236" s="37"/>
      <c r="C1236" s="180" t="s">
        <v>1300</v>
      </c>
      <c r="D1236" s="180" t="s">
        <v>182</v>
      </c>
      <c r="E1236" s="181" t="s">
        <v>1301</v>
      </c>
      <c r="F1236" s="182" t="s">
        <v>1302</v>
      </c>
      <c r="G1236" s="183" t="s">
        <v>230</v>
      </c>
      <c r="H1236" s="184">
        <v>77.926000000000002</v>
      </c>
      <c r="I1236" s="185"/>
      <c r="J1236" s="186">
        <f>ROUND(I1236*H1236,2)</f>
        <v>0</v>
      </c>
      <c r="K1236" s="182" t="s">
        <v>304</v>
      </c>
      <c r="L1236" s="41"/>
      <c r="M1236" s="187" t="s">
        <v>19</v>
      </c>
      <c r="N1236" s="188" t="s">
        <v>42</v>
      </c>
      <c r="O1236" s="66"/>
      <c r="P1236" s="189">
        <f>O1236*H1236</f>
        <v>0</v>
      </c>
      <c r="Q1236" s="189">
        <v>2.9999999999999997E-4</v>
      </c>
      <c r="R1236" s="189">
        <f>Q1236*H1236</f>
        <v>2.3377799999999997E-2</v>
      </c>
      <c r="S1236" s="189">
        <v>0</v>
      </c>
      <c r="T1236" s="190">
        <f>S1236*H1236</f>
        <v>0</v>
      </c>
      <c r="U1236" s="36"/>
      <c r="V1236" s="36"/>
      <c r="W1236" s="36"/>
      <c r="X1236" s="36"/>
      <c r="Y1236" s="36"/>
      <c r="Z1236" s="36"/>
      <c r="AA1236" s="36"/>
      <c r="AB1236" s="36"/>
      <c r="AC1236" s="36"/>
      <c r="AD1236" s="36"/>
      <c r="AE1236" s="36"/>
      <c r="AR1236" s="191" t="s">
        <v>312</v>
      </c>
      <c r="AT1236" s="191" t="s">
        <v>182</v>
      </c>
      <c r="AU1236" s="191" t="s">
        <v>80</v>
      </c>
      <c r="AY1236" s="19" t="s">
        <v>180</v>
      </c>
      <c r="BE1236" s="192">
        <f>IF(N1236="základní",J1236,0)</f>
        <v>0</v>
      </c>
      <c r="BF1236" s="192">
        <f>IF(N1236="snížená",J1236,0)</f>
        <v>0</v>
      </c>
      <c r="BG1236" s="192">
        <f>IF(N1236="zákl. přenesená",J1236,0)</f>
        <v>0</v>
      </c>
      <c r="BH1236" s="192">
        <f>IF(N1236="sníž. přenesená",J1236,0)</f>
        <v>0</v>
      </c>
      <c r="BI1236" s="192">
        <f>IF(N1236="nulová",J1236,0)</f>
        <v>0</v>
      </c>
      <c r="BJ1236" s="19" t="s">
        <v>78</v>
      </c>
      <c r="BK1236" s="192">
        <f>ROUND(I1236*H1236,2)</f>
        <v>0</v>
      </c>
      <c r="BL1236" s="19" t="s">
        <v>312</v>
      </c>
      <c r="BM1236" s="191" t="s">
        <v>1303</v>
      </c>
    </row>
    <row r="1237" spans="1:65" s="2" customFormat="1" ht="19.5">
      <c r="A1237" s="36"/>
      <c r="B1237" s="37"/>
      <c r="C1237" s="38"/>
      <c r="D1237" s="193" t="s">
        <v>189</v>
      </c>
      <c r="E1237" s="38"/>
      <c r="F1237" s="194" t="s">
        <v>1304</v>
      </c>
      <c r="G1237" s="38"/>
      <c r="H1237" s="38"/>
      <c r="I1237" s="195"/>
      <c r="J1237" s="38"/>
      <c r="K1237" s="38"/>
      <c r="L1237" s="41"/>
      <c r="M1237" s="196"/>
      <c r="N1237" s="197"/>
      <c r="O1237" s="66"/>
      <c r="P1237" s="66"/>
      <c r="Q1237" s="66"/>
      <c r="R1237" s="66"/>
      <c r="S1237" s="66"/>
      <c r="T1237" s="67"/>
      <c r="U1237" s="36"/>
      <c r="V1237" s="36"/>
      <c r="W1237" s="36"/>
      <c r="X1237" s="36"/>
      <c r="Y1237" s="36"/>
      <c r="Z1237" s="36"/>
      <c r="AA1237" s="36"/>
      <c r="AB1237" s="36"/>
      <c r="AC1237" s="36"/>
      <c r="AD1237" s="36"/>
      <c r="AE1237" s="36"/>
      <c r="AT1237" s="19" t="s">
        <v>189</v>
      </c>
      <c r="AU1237" s="19" t="s">
        <v>80</v>
      </c>
    </row>
    <row r="1238" spans="1:65" s="13" customFormat="1" ht="11.25">
      <c r="B1238" s="200"/>
      <c r="C1238" s="201"/>
      <c r="D1238" s="193" t="s">
        <v>193</v>
      </c>
      <c r="E1238" s="202" t="s">
        <v>19</v>
      </c>
      <c r="F1238" s="203" t="s">
        <v>201</v>
      </c>
      <c r="G1238" s="201"/>
      <c r="H1238" s="202" t="s">
        <v>19</v>
      </c>
      <c r="I1238" s="204"/>
      <c r="J1238" s="201"/>
      <c r="K1238" s="201"/>
      <c r="L1238" s="205"/>
      <c r="M1238" s="206"/>
      <c r="N1238" s="207"/>
      <c r="O1238" s="207"/>
      <c r="P1238" s="207"/>
      <c r="Q1238" s="207"/>
      <c r="R1238" s="207"/>
      <c r="S1238" s="207"/>
      <c r="T1238" s="208"/>
      <c r="AT1238" s="209" t="s">
        <v>193</v>
      </c>
      <c r="AU1238" s="209" t="s">
        <v>80</v>
      </c>
      <c r="AV1238" s="13" t="s">
        <v>78</v>
      </c>
      <c r="AW1238" s="13" t="s">
        <v>33</v>
      </c>
      <c r="AX1238" s="13" t="s">
        <v>71</v>
      </c>
      <c r="AY1238" s="209" t="s">
        <v>180</v>
      </c>
    </row>
    <row r="1239" spans="1:65" s="13" customFormat="1" ht="11.25">
      <c r="B1239" s="200"/>
      <c r="C1239" s="201"/>
      <c r="D1239" s="193" t="s">
        <v>193</v>
      </c>
      <c r="E1239" s="202" t="s">
        <v>19</v>
      </c>
      <c r="F1239" s="203" t="s">
        <v>1243</v>
      </c>
      <c r="G1239" s="201"/>
      <c r="H1239" s="202" t="s">
        <v>19</v>
      </c>
      <c r="I1239" s="204"/>
      <c r="J1239" s="201"/>
      <c r="K1239" s="201"/>
      <c r="L1239" s="205"/>
      <c r="M1239" s="206"/>
      <c r="N1239" s="207"/>
      <c r="O1239" s="207"/>
      <c r="P1239" s="207"/>
      <c r="Q1239" s="207"/>
      <c r="R1239" s="207"/>
      <c r="S1239" s="207"/>
      <c r="T1239" s="208"/>
      <c r="AT1239" s="209" t="s">
        <v>193</v>
      </c>
      <c r="AU1239" s="209" t="s">
        <v>80</v>
      </c>
      <c r="AV1239" s="13" t="s">
        <v>78</v>
      </c>
      <c r="AW1239" s="13" t="s">
        <v>33</v>
      </c>
      <c r="AX1239" s="13" t="s">
        <v>71</v>
      </c>
      <c r="AY1239" s="209" t="s">
        <v>180</v>
      </c>
    </row>
    <row r="1240" spans="1:65" s="13" customFormat="1" ht="22.5">
      <c r="B1240" s="200"/>
      <c r="C1240" s="201"/>
      <c r="D1240" s="193" t="s">
        <v>193</v>
      </c>
      <c r="E1240" s="202" t="s">
        <v>19</v>
      </c>
      <c r="F1240" s="203" t="s">
        <v>759</v>
      </c>
      <c r="G1240" s="201"/>
      <c r="H1240" s="202" t="s">
        <v>19</v>
      </c>
      <c r="I1240" s="204"/>
      <c r="J1240" s="201"/>
      <c r="K1240" s="201"/>
      <c r="L1240" s="205"/>
      <c r="M1240" s="206"/>
      <c r="N1240" s="207"/>
      <c r="O1240" s="207"/>
      <c r="P1240" s="207"/>
      <c r="Q1240" s="207"/>
      <c r="R1240" s="207"/>
      <c r="S1240" s="207"/>
      <c r="T1240" s="208"/>
      <c r="AT1240" s="209" t="s">
        <v>193</v>
      </c>
      <c r="AU1240" s="209" t="s">
        <v>80</v>
      </c>
      <c r="AV1240" s="13" t="s">
        <v>78</v>
      </c>
      <c r="AW1240" s="13" t="s">
        <v>33</v>
      </c>
      <c r="AX1240" s="13" t="s">
        <v>71</v>
      </c>
      <c r="AY1240" s="209" t="s">
        <v>180</v>
      </c>
    </row>
    <row r="1241" spans="1:65" s="14" customFormat="1" ht="11.25">
      <c r="B1241" s="210"/>
      <c r="C1241" s="211"/>
      <c r="D1241" s="193" t="s">
        <v>193</v>
      </c>
      <c r="E1241" s="212" t="s">
        <v>19</v>
      </c>
      <c r="F1241" s="213" t="s">
        <v>1305</v>
      </c>
      <c r="G1241" s="211"/>
      <c r="H1241" s="214">
        <v>6.3650000000000002</v>
      </c>
      <c r="I1241" s="215"/>
      <c r="J1241" s="211"/>
      <c r="K1241" s="211"/>
      <c r="L1241" s="216"/>
      <c r="M1241" s="217"/>
      <c r="N1241" s="218"/>
      <c r="O1241" s="218"/>
      <c r="P1241" s="218"/>
      <c r="Q1241" s="218"/>
      <c r="R1241" s="218"/>
      <c r="S1241" s="218"/>
      <c r="T1241" s="219"/>
      <c r="AT1241" s="220" t="s">
        <v>193</v>
      </c>
      <c r="AU1241" s="220" t="s">
        <v>80</v>
      </c>
      <c r="AV1241" s="14" t="s">
        <v>80</v>
      </c>
      <c r="AW1241" s="14" t="s">
        <v>33</v>
      </c>
      <c r="AX1241" s="14" t="s">
        <v>71</v>
      </c>
      <c r="AY1241" s="220" t="s">
        <v>180</v>
      </c>
    </row>
    <row r="1242" spans="1:65" s="14" customFormat="1" ht="11.25">
      <c r="B1242" s="210"/>
      <c r="C1242" s="211"/>
      <c r="D1242" s="193" t="s">
        <v>193</v>
      </c>
      <c r="E1242" s="212" t="s">
        <v>19</v>
      </c>
      <c r="F1242" s="213" t="s">
        <v>1306</v>
      </c>
      <c r="G1242" s="211"/>
      <c r="H1242" s="214">
        <v>18.026</v>
      </c>
      <c r="I1242" s="215"/>
      <c r="J1242" s="211"/>
      <c r="K1242" s="211"/>
      <c r="L1242" s="216"/>
      <c r="M1242" s="217"/>
      <c r="N1242" s="218"/>
      <c r="O1242" s="218"/>
      <c r="P1242" s="218"/>
      <c r="Q1242" s="218"/>
      <c r="R1242" s="218"/>
      <c r="S1242" s="218"/>
      <c r="T1242" s="219"/>
      <c r="AT1242" s="220" t="s">
        <v>193</v>
      </c>
      <c r="AU1242" s="220" t="s">
        <v>80</v>
      </c>
      <c r="AV1242" s="14" t="s">
        <v>80</v>
      </c>
      <c r="AW1242" s="14" t="s">
        <v>33</v>
      </c>
      <c r="AX1242" s="14" t="s">
        <v>71</v>
      </c>
      <c r="AY1242" s="220" t="s">
        <v>180</v>
      </c>
    </row>
    <row r="1243" spans="1:65" s="14" customFormat="1" ht="11.25">
      <c r="B1243" s="210"/>
      <c r="C1243" s="211"/>
      <c r="D1243" s="193" t="s">
        <v>193</v>
      </c>
      <c r="E1243" s="212" t="s">
        <v>19</v>
      </c>
      <c r="F1243" s="213" t="s">
        <v>1307</v>
      </c>
      <c r="G1243" s="211"/>
      <c r="H1243" s="214">
        <v>14.57</v>
      </c>
      <c r="I1243" s="215"/>
      <c r="J1243" s="211"/>
      <c r="K1243" s="211"/>
      <c r="L1243" s="216"/>
      <c r="M1243" s="217"/>
      <c r="N1243" s="218"/>
      <c r="O1243" s="218"/>
      <c r="P1243" s="218"/>
      <c r="Q1243" s="218"/>
      <c r="R1243" s="218"/>
      <c r="S1243" s="218"/>
      <c r="T1243" s="219"/>
      <c r="AT1243" s="220" t="s">
        <v>193</v>
      </c>
      <c r="AU1243" s="220" t="s">
        <v>80</v>
      </c>
      <c r="AV1243" s="14" t="s">
        <v>80</v>
      </c>
      <c r="AW1243" s="14" t="s">
        <v>33</v>
      </c>
      <c r="AX1243" s="14" t="s">
        <v>71</v>
      </c>
      <c r="AY1243" s="220" t="s">
        <v>180</v>
      </c>
    </row>
    <row r="1244" spans="1:65" s="14" customFormat="1" ht="11.25">
      <c r="B1244" s="210"/>
      <c r="C1244" s="211"/>
      <c r="D1244" s="193" t="s">
        <v>193</v>
      </c>
      <c r="E1244" s="212" t="s">
        <v>19</v>
      </c>
      <c r="F1244" s="213" t="s">
        <v>1308</v>
      </c>
      <c r="G1244" s="211"/>
      <c r="H1244" s="214">
        <v>22.55</v>
      </c>
      <c r="I1244" s="215"/>
      <c r="J1244" s="211"/>
      <c r="K1244" s="211"/>
      <c r="L1244" s="216"/>
      <c r="M1244" s="217"/>
      <c r="N1244" s="218"/>
      <c r="O1244" s="218"/>
      <c r="P1244" s="218"/>
      <c r="Q1244" s="218"/>
      <c r="R1244" s="218"/>
      <c r="S1244" s="218"/>
      <c r="T1244" s="219"/>
      <c r="AT1244" s="220" t="s">
        <v>193</v>
      </c>
      <c r="AU1244" s="220" t="s">
        <v>80</v>
      </c>
      <c r="AV1244" s="14" t="s">
        <v>80</v>
      </c>
      <c r="AW1244" s="14" t="s">
        <v>33</v>
      </c>
      <c r="AX1244" s="14" t="s">
        <v>71</v>
      </c>
      <c r="AY1244" s="220" t="s">
        <v>180</v>
      </c>
    </row>
    <row r="1245" spans="1:65" s="14" customFormat="1" ht="11.25">
      <c r="B1245" s="210"/>
      <c r="C1245" s="211"/>
      <c r="D1245" s="193" t="s">
        <v>193</v>
      </c>
      <c r="E1245" s="212" t="s">
        <v>19</v>
      </c>
      <c r="F1245" s="213" t="s">
        <v>1309</v>
      </c>
      <c r="G1245" s="211"/>
      <c r="H1245" s="214">
        <v>16.414999999999999</v>
      </c>
      <c r="I1245" s="215"/>
      <c r="J1245" s="211"/>
      <c r="K1245" s="211"/>
      <c r="L1245" s="216"/>
      <c r="M1245" s="217"/>
      <c r="N1245" s="218"/>
      <c r="O1245" s="218"/>
      <c r="P1245" s="218"/>
      <c r="Q1245" s="218"/>
      <c r="R1245" s="218"/>
      <c r="S1245" s="218"/>
      <c r="T1245" s="219"/>
      <c r="AT1245" s="220" t="s">
        <v>193</v>
      </c>
      <c r="AU1245" s="220" t="s">
        <v>80</v>
      </c>
      <c r="AV1245" s="14" t="s">
        <v>80</v>
      </c>
      <c r="AW1245" s="14" t="s">
        <v>33</v>
      </c>
      <c r="AX1245" s="14" t="s">
        <v>71</v>
      </c>
      <c r="AY1245" s="220" t="s">
        <v>180</v>
      </c>
    </row>
    <row r="1246" spans="1:65" s="15" customFormat="1" ht="11.25">
      <c r="B1246" s="221"/>
      <c r="C1246" s="222"/>
      <c r="D1246" s="193" t="s">
        <v>193</v>
      </c>
      <c r="E1246" s="223" t="s">
        <v>19</v>
      </c>
      <c r="F1246" s="224" t="s">
        <v>238</v>
      </c>
      <c r="G1246" s="222"/>
      <c r="H1246" s="225">
        <v>77.926000000000002</v>
      </c>
      <c r="I1246" s="226"/>
      <c r="J1246" s="222"/>
      <c r="K1246" s="222"/>
      <c r="L1246" s="227"/>
      <c r="M1246" s="228"/>
      <c r="N1246" s="229"/>
      <c r="O1246" s="229"/>
      <c r="P1246" s="229"/>
      <c r="Q1246" s="229"/>
      <c r="R1246" s="229"/>
      <c r="S1246" s="229"/>
      <c r="T1246" s="230"/>
      <c r="AT1246" s="231" t="s">
        <v>193</v>
      </c>
      <c r="AU1246" s="231" t="s">
        <v>80</v>
      </c>
      <c r="AV1246" s="15" t="s">
        <v>187</v>
      </c>
      <c r="AW1246" s="15" t="s">
        <v>33</v>
      </c>
      <c r="AX1246" s="15" t="s">
        <v>78</v>
      </c>
      <c r="AY1246" s="231" t="s">
        <v>180</v>
      </c>
    </row>
    <row r="1247" spans="1:65" s="2" customFormat="1" ht="24.2" customHeight="1">
      <c r="A1247" s="36"/>
      <c r="B1247" s="37"/>
      <c r="C1247" s="232" t="s">
        <v>1310</v>
      </c>
      <c r="D1247" s="232" t="s">
        <v>301</v>
      </c>
      <c r="E1247" s="233" t="s">
        <v>1311</v>
      </c>
      <c r="F1247" s="234" t="s">
        <v>1312</v>
      </c>
      <c r="G1247" s="235" t="s">
        <v>230</v>
      </c>
      <c r="H1247" s="236">
        <v>85.718999999999994</v>
      </c>
      <c r="I1247" s="237"/>
      <c r="J1247" s="238">
        <f>ROUND(I1247*H1247,2)</f>
        <v>0</v>
      </c>
      <c r="K1247" s="234" t="s">
        <v>304</v>
      </c>
      <c r="L1247" s="239"/>
      <c r="M1247" s="240" t="s">
        <v>19</v>
      </c>
      <c r="N1247" s="241" t="s">
        <v>42</v>
      </c>
      <c r="O1247" s="66"/>
      <c r="P1247" s="189">
        <f>O1247*H1247</f>
        <v>0</v>
      </c>
      <c r="Q1247" s="189">
        <v>2.8500000000000001E-3</v>
      </c>
      <c r="R1247" s="189">
        <f>Q1247*H1247</f>
        <v>0.24429914999999999</v>
      </c>
      <c r="S1247" s="189">
        <v>0</v>
      </c>
      <c r="T1247" s="190">
        <f>S1247*H1247</f>
        <v>0</v>
      </c>
      <c r="U1247" s="36"/>
      <c r="V1247" s="36"/>
      <c r="W1247" s="36"/>
      <c r="X1247" s="36"/>
      <c r="Y1247" s="36"/>
      <c r="Z1247" s="36"/>
      <c r="AA1247" s="36"/>
      <c r="AB1247" s="36"/>
      <c r="AC1247" s="36"/>
      <c r="AD1247" s="36"/>
      <c r="AE1247" s="36"/>
      <c r="AR1247" s="191" t="s">
        <v>475</v>
      </c>
      <c r="AT1247" s="191" t="s">
        <v>301</v>
      </c>
      <c r="AU1247" s="191" t="s">
        <v>80</v>
      </c>
      <c r="AY1247" s="19" t="s">
        <v>180</v>
      </c>
      <c r="BE1247" s="192">
        <f>IF(N1247="základní",J1247,0)</f>
        <v>0</v>
      </c>
      <c r="BF1247" s="192">
        <f>IF(N1247="snížená",J1247,0)</f>
        <v>0</v>
      </c>
      <c r="BG1247" s="192">
        <f>IF(N1247="zákl. přenesená",J1247,0)</f>
        <v>0</v>
      </c>
      <c r="BH1247" s="192">
        <f>IF(N1247="sníž. přenesená",J1247,0)</f>
        <v>0</v>
      </c>
      <c r="BI1247" s="192">
        <f>IF(N1247="nulová",J1247,0)</f>
        <v>0</v>
      </c>
      <c r="BJ1247" s="19" t="s">
        <v>78</v>
      </c>
      <c r="BK1247" s="192">
        <f>ROUND(I1247*H1247,2)</f>
        <v>0</v>
      </c>
      <c r="BL1247" s="19" t="s">
        <v>312</v>
      </c>
      <c r="BM1247" s="191" t="s">
        <v>1313</v>
      </c>
    </row>
    <row r="1248" spans="1:65" s="2" customFormat="1" ht="11.25">
      <c r="A1248" s="36"/>
      <c r="B1248" s="37"/>
      <c r="C1248" s="38"/>
      <c r="D1248" s="193" t="s">
        <v>189</v>
      </c>
      <c r="E1248" s="38"/>
      <c r="F1248" s="194" t="s">
        <v>1312</v>
      </c>
      <c r="G1248" s="38"/>
      <c r="H1248" s="38"/>
      <c r="I1248" s="195"/>
      <c r="J1248" s="38"/>
      <c r="K1248" s="38"/>
      <c r="L1248" s="41"/>
      <c r="M1248" s="196"/>
      <c r="N1248" s="197"/>
      <c r="O1248" s="66"/>
      <c r="P1248" s="66"/>
      <c r="Q1248" s="66"/>
      <c r="R1248" s="66"/>
      <c r="S1248" s="66"/>
      <c r="T1248" s="67"/>
      <c r="U1248" s="36"/>
      <c r="V1248" s="36"/>
      <c r="W1248" s="36"/>
      <c r="X1248" s="36"/>
      <c r="Y1248" s="36"/>
      <c r="Z1248" s="36"/>
      <c r="AA1248" s="36"/>
      <c r="AB1248" s="36"/>
      <c r="AC1248" s="36"/>
      <c r="AD1248" s="36"/>
      <c r="AE1248" s="36"/>
      <c r="AT1248" s="19" t="s">
        <v>189</v>
      </c>
      <c r="AU1248" s="19" t="s">
        <v>80</v>
      </c>
    </row>
    <row r="1249" spans="1:65" s="13" customFormat="1" ht="11.25">
      <c r="B1249" s="200"/>
      <c r="C1249" s="201"/>
      <c r="D1249" s="193" t="s">
        <v>193</v>
      </c>
      <c r="E1249" s="202" t="s">
        <v>19</v>
      </c>
      <c r="F1249" s="203" t="s">
        <v>1297</v>
      </c>
      <c r="G1249" s="201"/>
      <c r="H1249" s="202" t="s">
        <v>19</v>
      </c>
      <c r="I1249" s="204"/>
      <c r="J1249" s="201"/>
      <c r="K1249" s="201"/>
      <c r="L1249" s="205"/>
      <c r="M1249" s="206"/>
      <c r="N1249" s="207"/>
      <c r="O1249" s="207"/>
      <c r="P1249" s="207"/>
      <c r="Q1249" s="207"/>
      <c r="R1249" s="207"/>
      <c r="S1249" s="207"/>
      <c r="T1249" s="208"/>
      <c r="AT1249" s="209" t="s">
        <v>193</v>
      </c>
      <c r="AU1249" s="209" t="s">
        <v>80</v>
      </c>
      <c r="AV1249" s="13" t="s">
        <v>78</v>
      </c>
      <c r="AW1249" s="13" t="s">
        <v>33</v>
      </c>
      <c r="AX1249" s="13" t="s">
        <v>71</v>
      </c>
      <c r="AY1249" s="209" t="s">
        <v>180</v>
      </c>
    </row>
    <row r="1250" spans="1:65" s="14" customFormat="1" ht="11.25">
      <c r="B1250" s="210"/>
      <c r="C1250" s="211"/>
      <c r="D1250" s="193" t="s">
        <v>193</v>
      </c>
      <c r="E1250" s="212" t="s">
        <v>19</v>
      </c>
      <c r="F1250" s="213" t="s">
        <v>1314</v>
      </c>
      <c r="G1250" s="211"/>
      <c r="H1250" s="214">
        <v>77.926000000000002</v>
      </c>
      <c r="I1250" s="215"/>
      <c r="J1250" s="211"/>
      <c r="K1250" s="211"/>
      <c r="L1250" s="216"/>
      <c r="M1250" s="217"/>
      <c r="N1250" s="218"/>
      <c r="O1250" s="218"/>
      <c r="P1250" s="218"/>
      <c r="Q1250" s="218"/>
      <c r="R1250" s="218"/>
      <c r="S1250" s="218"/>
      <c r="T1250" s="219"/>
      <c r="AT1250" s="220" t="s">
        <v>193</v>
      </c>
      <c r="AU1250" s="220" t="s">
        <v>80</v>
      </c>
      <c r="AV1250" s="14" t="s">
        <v>80</v>
      </c>
      <c r="AW1250" s="14" t="s">
        <v>33</v>
      </c>
      <c r="AX1250" s="14" t="s">
        <v>78</v>
      </c>
      <c r="AY1250" s="220" t="s">
        <v>180</v>
      </c>
    </row>
    <row r="1251" spans="1:65" s="14" customFormat="1" ht="11.25">
      <c r="B1251" s="210"/>
      <c r="C1251" s="211"/>
      <c r="D1251" s="193" t="s">
        <v>193</v>
      </c>
      <c r="E1251" s="211"/>
      <c r="F1251" s="213" t="s">
        <v>1315</v>
      </c>
      <c r="G1251" s="211"/>
      <c r="H1251" s="214">
        <v>85.718999999999994</v>
      </c>
      <c r="I1251" s="215"/>
      <c r="J1251" s="211"/>
      <c r="K1251" s="211"/>
      <c r="L1251" s="216"/>
      <c r="M1251" s="217"/>
      <c r="N1251" s="218"/>
      <c r="O1251" s="218"/>
      <c r="P1251" s="218"/>
      <c r="Q1251" s="218"/>
      <c r="R1251" s="218"/>
      <c r="S1251" s="218"/>
      <c r="T1251" s="219"/>
      <c r="AT1251" s="220" t="s">
        <v>193</v>
      </c>
      <c r="AU1251" s="220" t="s">
        <v>80</v>
      </c>
      <c r="AV1251" s="14" t="s">
        <v>80</v>
      </c>
      <c r="AW1251" s="14" t="s">
        <v>4</v>
      </c>
      <c r="AX1251" s="14" t="s">
        <v>78</v>
      </c>
      <c r="AY1251" s="220" t="s">
        <v>180</v>
      </c>
    </row>
    <row r="1252" spans="1:65" s="2" customFormat="1" ht="21.75" customHeight="1">
      <c r="A1252" s="36"/>
      <c r="B1252" s="37"/>
      <c r="C1252" s="180" t="s">
        <v>1316</v>
      </c>
      <c r="D1252" s="180" t="s">
        <v>182</v>
      </c>
      <c r="E1252" s="181" t="s">
        <v>1317</v>
      </c>
      <c r="F1252" s="182" t="s">
        <v>1318</v>
      </c>
      <c r="G1252" s="183" t="s">
        <v>249</v>
      </c>
      <c r="H1252" s="184">
        <v>60</v>
      </c>
      <c r="I1252" s="185"/>
      <c r="J1252" s="186">
        <f>ROUND(I1252*H1252,2)</f>
        <v>0</v>
      </c>
      <c r="K1252" s="182" t="s">
        <v>186</v>
      </c>
      <c r="L1252" s="41"/>
      <c r="M1252" s="187" t="s">
        <v>19</v>
      </c>
      <c r="N1252" s="188" t="s">
        <v>42</v>
      </c>
      <c r="O1252" s="66"/>
      <c r="P1252" s="189">
        <f>O1252*H1252</f>
        <v>0</v>
      </c>
      <c r="Q1252" s="189">
        <v>0</v>
      </c>
      <c r="R1252" s="189">
        <f>Q1252*H1252</f>
        <v>0</v>
      </c>
      <c r="S1252" s="189">
        <v>2.9999999999999997E-4</v>
      </c>
      <c r="T1252" s="190">
        <f>S1252*H1252</f>
        <v>1.7999999999999999E-2</v>
      </c>
      <c r="U1252" s="36"/>
      <c r="V1252" s="36"/>
      <c r="W1252" s="36"/>
      <c r="X1252" s="36"/>
      <c r="Y1252" s="36"/>
      <c r="Z1252" s="36"/>
      <c r="AA1252" s="36"/>
      <c r="AB1252" s="36"/>
      <c r="AC1252" s="36"/>
      <c r="AD1252" s="36"/>
      <c r="AE1252" s="36"/>
      <c r="AR1252" s="191" t="s">
        <v>312</v>
      </c>
      <c r="AT1252" s="191" t="s">
        <v>182</v>
      </c>
      <c r="AU1252" s="191" t="s">
        <v>80</v>
      </c>
      <c r="AY1252" s="19" t="s">
        <v>180</v>
      </c>
      <c r="BE1252" s="192">
        <f>IF(N1252="základní",J1252,0)</f>
        <v>0</v>
      </c>
      <c r="BF1252" s="192">
        <f>IF(N1252="snížená",J1252,0)</f>
        <v>0</v>
      </c>
      <c r="BG1252" s="192">
        <f>IF(N1252="zákl. přenesená",J1252,0)</f>
        <v>0</v>
      </c>
      <c r="BH1252" s="192">
        <f>IF(N1252="sníž. přenesená",J1252,0)</f>
        <v>0</v>
      </c>
      <c r="BI1252" s="192">
        <f>IF(N1252="nulová",J1252,0)</f>
        <v>0</v>
      </c>
      <c r="BJ1252" s="19" t="s">
        <v>78</v>
      </c>
      <c r="BK1252" s="192">
        <f>ROUND(I1252*H1252,2)</f>
        <v>0</v>
      </c>
      <c r="BL1252" s="19" t="s">
        <v>312</v>
      </c>
      <c r="BM1252" s="191" t="s">
        <v>1319</v>
      </c>
    </row>
    <row r="1253" spans="1:65" s="2" customFormat="1" ht="11.25">
      <c r="A1253" s="36"/>
      <c r="B1253" s="37"/>
      <c r="C1253" s="38"/>
      <c r="D1253" s="193" t="s">
        <v>189</v>
      </c>
      <c r="E1253" s="38"/>
      <c r="F1253" s="194" t="s">
        <v>1320</v>
      </c>
      <c r="G1253" s="38"/>
      <c r="H1253" s="38"/>
      <c r="I1253" s="195"/>
      <c r="J1253" s="38"/>
      <c r="K1253" s="38"/>
      <c r="L1253" s="41"/>
      <c r="M1253" s="196"/>
      <c r="N1253" s="197"/>
      <c r="O1253" s="66"/>
      <c r="P1253" s="66"/>
      <c r="Q1253" s="66"/>
      <c r="R1253" s="66"/>
      <c r="S1253" s="66"/>
      <c r="T1253" s="67"/>
      <c r="U1253" s="36"/>
      <c r="V1253" s="36"/>
      <c r="W1253" s="36"/>
      <c r="X1253" s="36"/>
      <c r="Y1253" s="36"/>
      <c r="Z1253" s="36"/>
      <c r="AA1253" s="36"/>
      <c r="AB1253" s="36"/>
      <c r="AC1253" s="36"/>
      <c r="AD1253" s="36"/>
      <c r="AE1253" s="36"/>
      <c r="AT1253" s="19" t="s">
        <v>189</v>
      </c>
      <c r="AU1253" s="19" t="s">
        <v>80</v>
      </c>
    </row>
    <row r="1254" spans="1:65" s="2" customFormat="1" ht="11.25">
      <c r="A1254" s="36"/>
      <c r="B1254" s="37"/>
      <c r="C1254" s="38"/>
      <c r="D1254" s="198" t="s">
        <v>191</v>
      </c>
      <c r="E1254" s="38"/>
      <c r="F1254" s="199" t="s">
        <v>1321</v>
      </c>
      <c r="G1254" s="38"/>
      <c r="H1254" s="38"/>
      <c r="I1254" s="195"/>
      <c r="J1254" s="38"/>
      <c r="K1254" s="38"/>
      <c r="L1254" s="41"/>
      <c r="M1254" s="196"/>
      <c r="N1254" s="197"/>
      <c r="O1254" s="66"/>
      <c r="P1254" s="66"/>
      <c r="Q1254" s="66"/>
      <c r="R1254" s="66"/>
      <c r="S1254" s="66"/>
      <c r="T1254" s="67"/>
      <c r="U1254" s="36"/>
      <c r="V1254" s="36"/>
      <c r="W1254" s="36"/>
      <c r="X1254" s="36"/>
      <c r="Y1254" s="36"/>
      <c r="Z1254" s="36"/>
      <c r="AA1254" s="36"/>
      <c r="AB1254" s="36"/>
      <c r="AC1254" s="36"/>
      <c r="AD1254" s="36"/>
      <c r="AE1254" s="36"/>
      <c r="AT1254" s="19" t="s">
        <v>191</v>
      </c>
      <c r="AU1254" s="19" t="s">
        <v>80</v>
      </c>
    </row>
    <row r="1255" spans="1:65" s="13" customFormat="1" ht="11.25">
      <c r="B1255" s="200"/>
      <c r="C1255" s="201"/>
      <c r="D1255" s="193" t="s">
        <v>193</v>
      </c>
      <c r="E1255" s="202" t="s">
        <v>19</v>
      </c>
      <c r="F1255" s="203" t="s">
        <v>1255</v>
      </c>
      <c r="G1255" s="201"/>
      <c r="H1255" s="202" t="s">
        <v>19</v>
      </c>
      <c r="I1255" s="204"/>
      <c r="J1255" s="201"/>
      <c r="K1255" s="201"/>
      <c r="L1255" s="205"/>
      <c r="M1255" s="206"/>
      <c r="N1255" s="207"/>
      <c r="O1255" s="207"/>
      <c r="P1255" s="207"/>
      <c r="Q1255" s="207"/>
      <c r="R1255" s="207"/>
      <c r="S1255" s="207"/>
      <c r="T1255" s="208"/>
      <c r="AT1255" s="209" t="s">
        <v>193</v>
      </c>
      <c r="AU1255" s="209" t="s">
        <v>80</v>
      </c>
      <c r="AV1255" s="13" t="s">
        <v>78</v>
      </c>
      <c r="AW1255" s="13" t="s">
        <v>33</v>
      </c>
      <c r="AX1255" s="13" t="s">
        <v>71</v>
      </c>
      <c r="AY1255" s="209" t="s">
        <v>180</v>
      </c>
    </row>
    <row r="1256" spans="1:65" s="13" customFormat="1" ht="11.25">
      <c r="B1256" s="200"/>
      <c r="C1256" s="201"/>
      <c r="D1256" s="193" t="s">
        <v>193</v>
      </c>
      <c r="E1256" s="202" t="s">
        <v>19</v>
      </c>
      <c r="F1256" s="203" t="s">
        <v>1285</v>
      </c>
      <c r="G1256" s="201"/>
      <c r="H1256" s="202" t="s">
        <v>19</v>
      </c>
      <c r="I1256" s="204"/>
      <c r="J1256" s="201"/>
      <c r="K1256" s="201"/>
      <c r="L1256" s="205"/>
      <c r="M1256" s="206"/>
      <c r="N1256" s="207"/>
      <c r="O1256" s="207"/>
      <c r="P1256" s="207"/>
      <c r="Q1256" s="207"/>
      <c r="R1256" s="207"/>
      <c r="S1256" s="207"/>
      <c r="T1256" s="208"/>
      <c r="AT1256" s="209" t="s">
        <v>193</v>
      </c>
      <c r="AU1256" s="209" t="s">
        <v>80</v>
      </c>
      <c r="AV1256" s="13" t="s">
        <v>78</v>
      </c>
      <c r="AW1256" s="13" t="s">
        <v>33</v>
      </c>
      <c r="AX1256" s="13" t="s">
        <v>71</v>
      </c>
      <c r="AY1256" s="209" t="s">
        <v>180</v>
      </c>
    </row>
    <row r="1257" spans="1:65" s="14" customFormat="1" ht="11.25">
      <c r="B1257" s="210"/>
      <c r="C1257" s="211"/>
      <c r="D1257" s="193" t="s">
        <v>193</v>
      </c>
      <c r="E1257" s="212" t="s">
        <v>19</v>
      </c>
      <c r="F1257" s="213" t="s">
        <v>1322</v>
      </c>
      <c r="G1257" s="211"/>
      <c r="H1257" s="214">
        <v>18.899999999999999</v>
      </c>
      <c r="I1257" s="215"/>
      <c r="J1257" s="211"/>
      <c r="K1257" s="211"/>
      <c r="L1257" s="216"/>
      <c r="M1257" s="217"/>
      <c r="N1257" s="218"/>
      <c r="O1257" s="218"/>
      <c r="P1257" s="218"/>
      <c r="Q1257" s="218"/>
      <c r="R1257" s="218"/>
      <c r="S1257" s="218"/>
      <c r="T1257" s="219"/>
      <c r="AT1257" s="220" t="s">
        <v>193</v>
      </c>
      <c r="AU1257" s="220" t="s">
        <v>80</v>
      </c>
      <c r="AV1257" s="14" t="s">
        <v>80</v>
      </c>
      <c r="AW1257" s="14" t="s">
        <v>33</v>
      </c>
      <c r="AX1257" s="14" t="s">
        <v>71</v>
      </c>
      <c r="AY1257" s="220" t="s">
        <v>180</v>
      </c>
    </row>
    <row r="1258" spans="1:65" s="14" customFormat="1" ht="11.25">
      <c r="B1258" s="210"/>
      <c r="C1258" s="211"/>
      <c r="D1258" s="193" t="s">
        <v>193</v>
      </c>
      <c r="E1258" s="212" t="s">
        <v>19</v>
      </c>
      <c r="F1258" s="213" t="s">
        <v>1323</v>
      </c>
      <c r="G1258" s="211"/>
      <c r="H1258" s="214">
        <v>15.8</v>
      </c>
      <c r="I1258" s="215"/>
      <c r="J1258" s="211"/>
      <c r="K1258" s="211"/>
      <c r="L1258" s="216"/>
      <c r="M1258" s="217"/>
      <c r="N1258" s="218"/>
      <c r="O1258" s="218"/>
      <c r="P1258" s="218"/>
      <c r="Q1258" s="218"/>
      <c r="R1258" s="218"/>
      <c r="S1258" s="218"/>
      <c r="T1258" s="219"/>
      <c r="AT1258" s="220" t="s">
        <v>193</v>
      </c>
      <c r="AU1258" s="220" t="s">
        <v>80</v>
      </c>
      <c r="AV1258" s="14" t="s">
        <v>80</v>
      </c>
      <c r="AW1258" s="14" t="s">
        <v>33</v>
      </c>
      <c r="AX1258" s="14" t="s">
        <v>71</v>
      </c>
      <c r="AY1258" s="220" t="s">
        <v>180</v>
      </c>
    </row>
    <row r="1259" spans="1:65" s="14" customFormat="1" ht="11.25">
      <c r="B1259" s="210"/>
      <c r="C1259" s="211"/>
      <c r="D1259" s="193" t="s">
        <v>193</v>
      </c>
      <c r="E1259" s="212" t="s">
        <v>19</v>
      </c>
      <c r="F1259" s="213" t="s">
        <v>1324</v>
      </c>
      <c r="G1259" s="211"/>
      <c r="H1259" s="214">
        <v>25.3</v>
      </c>
      <c r="I1259" s="215"/>
      <c r="J1259" s="211"/>
      <c r="K1259" s="211"/>
      <c r="L1259" s="216"/>
      <c r="M1259" s="217"/>
      <c r="N1259" s="218"/>
      <c r="O1259" s="218"/>
      <c r="P1259" s="218"/>
      <c r="Q1259" s="218"/>
      <c r="R1259" s="218"/>
      <c r="S1259" s="218"/>
      <c r="T1259" s="219"/>
      <c r="AT1259" s="220" t="s">
        <v>193</v>
      </c>
      <c r="AU1259" s="220" t="s">
        <v>80</v>
      </c>
      <c r="AV1259" s="14" t="s">
        <v>80</v>
      </c>
      <c r="AW1259" s="14" t="s">
        <v>33</v>
      </c>
      <c r="AX1259" s="14" t="s">
        <v>71</v>
      </c>
      <c r="AY1259" s="220" t="s">
        <v>180</v>
      </c>
    </row>
    <row r="1260" spans="1:65" s="15" customFormat="1" ht="11.25">
      <c r="B1260" s="221"/>
      <c r="C1260" s="222"/>
      <c r="D1260" s="193" t="s">
        <v>193</v>
      </c>
      <c r="E1260" s="223" t="s">
        <v>19</v>
      </c>
      <c r="F1260" s="224" t="s">
        <v>238</v>
      </c>
      <c r="G1260" s="222"/>
      <c r="H1260" s="225">
        <v>60</v>
      </c>
      <c r="I1260" s="226"/>
      <c r="J1260" s="222"/>
      <c r="K1260" s="222"/>
      <c r="L1260" s="227"/>
      <c r="M1260" s="228"/>
      <c r="N1260" s="229"/>
      <c r="O1260" s="229"/>
      <c r="P1260" s="229"/>
      <c r="Q1260" s="229"/>
      <c r="R1260" s="229"/>
      <c r="S1260" s="229"/>
      <c r="T1260" s="230"/>
      <c r="AT1260" s="231" t="s">
        <v>193</v>
      </c>
      <c r="AU1260" s="231" t="s">
        <v>80</v>
      </c>
      <c r="AV1260" s="15" t="s">
        <v>187</v>
      </c>
      <c r="AW1260" s="15" t="s">
        <v>33</v>
      </c>
      <c r="AX1260" s="15" t="s">
        <v>78</v>
      </c>
      <c r="AY1260" s="231" t="s">
        <v>180</v>
      </c>
    </row>
    <row r="1261" spans="1:65" s="2" customFormat="1" ht="16.5" customHeight="1">
      <c r="A1261" s="36"/>
      <c r="B1261" s="37"/>
      <c r="C1261" s="180" t="s">
        <v>1325</v>
      </c>
      <c r="D1261" s="180" t="s">
        <v>182</v>
      </c>
      <c r="E1261" s="181" t="s">
        <v>1326</v>
      </c>
      <c r="F1261" s="182" t="s">
        <v>1327</v>
      </c>
      <c r="G1261" s="183" t="s">
        <v>249</v>
      </c>
      <c r="H1261" s="184">
        <v>178.48</v>
      </c>
      <c r="I1261" s="185"/>
      <c r="J1261" s="186">
        <f>ROUND(I1261*H1261,2)</f>
        <v>0</v>
      </c>
      <c r="K1261" s="182" t="s">
        <v>186</v>
      </c>
      <c r="L1261" s="41"/>
      <c r="M1261" s="187" t="s">
        <v>19</v>
      </c>
      <c r="N1261" s="188" t="s">
        <v>42</v>
      </c>
      <c r="O1261" s="66"/>
      <c r="P1261" s="189">
        <f>O1261*H1261</f>
        <v>0</v>
      </c>
      <c r="Q1261" s="189">
        <v>1.0000000000000001E-5</v>
      </c>
      <c r="R1261" s="189">
        <f>Q1261*H1261</f>
        <v>1.7848E-3</v>
      </c>
      <c r="S1261" s="189">
        <v>0</v>
      </c>
      <c r="T1261" s="190">
        <f>S1261*H1261</f>
        <v>0</v>
      </c>
      <c r="U1261" s="36"/>
      <c r="V1261" s="36"/>
      <c r="W1261" s="36"/>
      <c r="X1261" s="36"/>
      <c r="Y1261" s="36"/>
      <c r="Z1261" s="36"/>
      <c r="AA1261" s="36"/>
      <c r="AB1261" s="36"/>
      <c r="AC1261" s="36"/>
      <c r="AD1261" s="36"/>
      <c r="AE1261" s="36"/>
      <c r="AR1261" s="191" t="s">
        <v>312</v>
      </c>
      <c r="AT1261" s="191" t="s">
        <v>182</v>
      </c>
      <c r="AU1261" s="191" t="s">
        <v>80</v>
      </c>
      <c r="AY1261" s="19" t="s">
        <v>180</v>
      </c>
      <c r="BE1261" s="192">
        <f>IF(N1261="základní",J1261,0)</f>
        <v>0</v>
      </c>
      <c r="BF1261" s="192">
        <f>IF(N1261="snížená",J1261,0)</f>
        <v>0</v>
      </c>
      <c r="BG1261" s="192">
        <f>IF(N1261="zákl. přenesená",J1261,0)</f>
        <v>0</v>
      </c>
      <c r="BH1261" s="192">
        <f>IF(N1261="sníž. přenesená",J1261,0)</f>
        <v>0</v>
      </c>
      <c r="BI1261" s="192">
        <f>IF(N1261="nulová",J1261,0)</f>
        <v>0</v>
      </c>
      <c r="BJ1261" s="19" t="s">
        <v>78</v>
      </c>
      <c r="BK1261" s="192">
        <f>ROUND(I1261*H1261,2)</f>
        <v>0</v>
      </c>
      <c r="BL1261" s="19" t="s">
        <v>312</v>
      </c>
      <c r="BM1261" s="191" t="s">
        <v>1328</v>
      </c>
    </row>
    <row r="1262" spans="1:65" s="2" customFormat="1" ht="11.25">
      <c r="A1262" s="36"/>
      <c r="B1262" s="37"/>
      <c r="C1262" s="38"/>
      <c r="D1262" s="193" t="s">
        <v>189</v>
      </c>
      <c r="E1262" s="38"/>
      <c r="F1262" s="194" t="s">
        <v>1329</v>
      </c>
      <c r="G1262" s="38"/>
      <c r="H1262" s="38"/>
      <c r="I1262" s="195"/>
      <c r="J1262" s="38"/>
      <c r="K1262" s="38"/>
      <c r="L1262" s="41"/>
      <c r="M1262" s="196"/>
      <c r="N1262" s="197"/>
      <c r="O1262" s="66"/>
      <c r="P1262" s="66"/>
      <c r="Q1262" s="66"/>
      <c r="R1262" s="66"/>
      <c r="S1262" s="66"/>
      <c r="T1262" s="67"/>
      <c r="U1262" s="36"/>
      <c r="V1262" s="36"/>
      <c r="W1262" s="36"/>
      <c r="X1262" s="36"/>
      <c r="Y1262" s="36"/>
      <c r="Z1262" s="36"/>
      <c r="AA1262" s="36"/>
      <c r="AB1262" s="36"/>
      <c r="AC1262" s="36"/>
      <c r="AD1262" s="36"/>
      <c r="AE1262" s="36"/>
      <c r="AT1262" s="19" t="s">
        <v>189</v>
      </c>
      <c r="AU1262" s="19" t="s">
        <v>80</v>
      </c>
    </row>
    <row r="1263" spans="1:65" s="2" customFormat="1" ht="11.25">
      <c r="A1263" s="36"/>
      <c r="B1263" s="37"/>
      <c r="C1263" s="38"/>
      <c r="D1263" s="198" t="s">
        <v>191</v>
      </c>
      <c r="E1263" s="38"/>
      <c r="F1263" s="199" t="s">
        <v>1330</v>
      </c>
      <c r="G1263" s="38"/>
      <c r="H1263" s="38"/>
      <c r="I1263" s="195"/>
      <c r="J1263" s="38"/>
      <c r="K1263" s="38"/>
      <c r="L1263" s="41"/>
      <c r="M1263" s="196"/>
      <c r="N1263" s="197"/>
      <c r="O1263" s="66"/>
      <c r="P1263" s="66"/>
      <c r="Q1263" s="66"/>
      <c r="R1263" s="66"/>
      <c r="S1263" s="66"/>
      <c r="T1263" s="67"/>
      <c r="U1263" s="36"/>
      <c r="V1263" s="36"/>
      <c r="W1263" s="36"/>
      <c r="X1263" s="36"/>
      <c r="Y1263" s="36"/>
      <c r="Z1263" s="36"/>
      <c r="AA1263" s="36"/>
      <c r="AB1263" s="36"/>
      <c r="AC1263" s="36"/>
      <c r="AD1263" s="36"/>
      <c r="AE1263" s="36"/>
      <c r="AT1263" s="19" t="s">
        <v>191</v>
      </c>
      <c r="AU1263" s="19" t="s">
        <v>80</v>
      </c>
    </row>
    <row r="1264" spans="1:65" s="13" customFormat="1" ht="11.25">
      <c r="B1264" s="200"/>
      <c r="C1264" s="201"/>
      <c r="D1264" s="193" t="s">
        <v>193</v>
      </c>
      <c r="E1264" s="202" t="s">
        <v>19</v>
      </c>
      <c r="F1264" s="203" t="s">
        <v>284</v>
      </c>
      <c r="G1264" s="201"/>
      <c r="H1264" s="202" t="s">
        <v>19</v>
      </c>
      <c r="I1264" s="204"/>
      <c r="J1264" s="201"/>
      <c r="K1264" s="201"/>
      <c r="L1264" s="205"/>
      <c r="M1264" s="206"/>
      <c r="N1264" s="207"/>
      <c r="O1264" s="207"/>
      <c r="P1264" s="207"/>
      <c r="Q1264" s="207"/>
      <c r="R1264" s="207"/>
      <c r="S1264" s="207"/>
      <c r="T1264" s="208"/>
      <c r="AT1264" s="209" t="s">
        <v>193</v>
      </c>
      <c r="AU1264" s="209" t="s">
        <v>80</v>
      </c>
      <c r="AV1264" s="13" t="s">
        <v>78</v>
      </c>
      <c r="AW1264" s="13" t="s">
        <v>33</v>
      </c>
      <c r="AX1264" s="13" t="s">
        <v>71</v>
      </c>
      <c r="AY1264" s="209" t="s">
        <v>180</v>
      </c>
    </row>
    <row r="1265" spans="1:65" s="13" customFormat="1" ht="11.25">
      <c r="B1265" s="200"/>
      <c r="C1265" s="201"/>
      <c r="D1265" s="193" t="s">
        <v>193</v>
      </c>
      <c r="E1265" s="202" t="s">
        <v>19</v>
      </c>
      <c r="F1265" s="203" t="s">
        <v>1331</v>
      </c>
      <c r="G1265" s="201"/>
      <c r="H1265" s="202" t="s">
        <v>19</v>
      </c>
      <c r="I1265" s="204"/>
      <c r="J1265" s="201"/>
      <c r="K1265" s="201"/>
      <c r="L1265" s="205"/>
      <c r="M1265" s="206"/>
      <c r="N1265" s="207"/>
      <c r="O1265" s="207"/>
      <c r="P1265" s="207"/>
      <c r="Q1265" s="207"/>
      <c r="R1265" s="207"/>
      <c r="S1265" s="207"/>
      <c r="T1265" s="208"/>
      <c r="AT1265" s="209" t="s">
        <v>193</v>
      </c>
      <c r="AU1265" s="209" t="s">
        <v>80</v>
      </c>
      <c r="AV1265" s="13" t="s">
        <v>78</v>
      </c>
      <c r="AW1265" s="13" t="s">
        <v>33</v>
      </c>
      <c r="AX1265" s="13" t="s">
        <v>71</v>
      </c>
      <c r="AY1265" s="209" t="s">
        <v>180</v>
      </c>
    </row>
    <row r="1266" spans="1:65" s="13" customFormat="1" ht="11.25">
      <c r="B1266" s="200"/>
      <c r="C1266" s="201"/>
      <c r="D1266" s="193" t="s">
        <v>193</v>
      </c>
      <c r="E1266" s="202" t="s">
        <v>19</v>
      </c>
      <c r="F1266" s="203" t="s">
        <v>1332</v>
      </c>
      <c r="G1266" s="201"/>
      <c r="H1266" s="202" t="s">
        <v>19</v>
      </c>
      <c r="I1266" s="204"/>
      <c r="J1266" s="201"/>
      <c r="K1266" s="201"/>
      <c r="L1266" s="205"/>
      <c r="M1266" s="206"/>
      <c r="N1266" s="207"/>
      <c r="O1266" s="207"/>
      <c r="P1266" s="207"/>
      <c r="Q1266" s="207"/>
      <c r="R1266" s="207"/>
      <c r="S1266" s="207"/>
      <c r="T1266" s="208"/>
      <c r="AT1266" s="209" t="s">
        <v>193</v>
      </c>
      <c r="AU1266" s="209" t="s">
        <v>80</v>
      </c>
      <c r="AV1266" s="13" t="s">
        <v>78</v>
      </c>
      <c r="AW1266" s="13" t="s">
        <v>33</v>
      </c>
      <c r="AX1266" s="13" t="s">
        <v>71</v>
      </c>
      <c r="AY1266" s="209" t="s">
        <v>180</v>
      </c>
    </row>
    <row r="1267" spans="1:65" s="14" customFormat="1" ht="11.25">
      <c r="B1267" s="210"/>
      <c r="C1267" s="211"/>
      <c r="D1267" s="193" t="s">
        <v>193</v>
      </c>
      <c r="E1267" s="212" t="s">
        <v>19</v>
      </c>
      <c r="F1267" s="213" t="s">
        <v>1333</v>
      </c>
      <c r="G1267" s="211"/>
      <c r="H1267" s="214">
        <v>9.1</v>
      </c>
      <c r="I1267" s="215"/>
      <c r="J1267" s="211"/>
      <c r="K1267" s="211"/>
      <c r="L1267" s="216"/>
      <c r="M1267" s="217"/>
      <c r="N1267" s="218"/>
      <c r="O1267" s="218"/>
      <c r="P1267" s="218"/>
      <c r="Q1267" s="218"/>
      <c r="R1267" s="218"/>
      <c r="S1267" s="218"/>
      <c r="T1267" s="219"/>
      <c r="AT1267" s="220" t="s">
        <v>193</v>
      </c>
      <c r="AU1267" s="220" t="s">
        <v>80</v>
      </c>
      <c r="AV1267" s="14" t="s">
        <v>80</v>
      </c>
      <c r="AW1267" s="14" t="s">
        <v>33</v>
      </c>
      <c r="AX1267" s="14" t="s">
        <v>71</v>
      </c>
      <c r="AY1267" s="220" t="s">
        <v>180</v>
      </c>
    </row>
    <row r="1268" spans="1:65" s="14" customFormat="1" ht="11.25">
      <c r="B1268" s="210"/>
      <c r="C1268" s="211"/>
      <c r="D1268" s="193" t="s">
        <v>193</v>
      </c>
      <c r="E1268" s="212" t="s">
        <v>19</v>
      </c>
      <c r="F1268" s="213" t="s">
        <v>1334</v>
      </c>
      <c r="G1268" s="211"/>
      <c r="H1268" s="214">
        <v>15.84</v>
      </c>
      <c r="I1268" s="215"/>
      <c r="J1268" s="211"/>
      <c r="K1268" s="211"/>
      <c r="L1268" s="216"/>
      <c r="M1268" s="217"/>
      <c r="N1268" s="218"/>
      <c r="O1268" s="218"/>
      <c r="P1268" s="218"/>
      <c r="Q1268" s="218"/>
      <c r="R1268" s="218"/>
      <c r="S1268" s="218"/>
      <c r="T1268" s="219"/>
      <c r="AT1268" s="220" t="s">
        <v>193</v>
      </c>
      <c r="AU1268" s="220" t="s">
        <v>80</v>
      </c>
      <c r="AV1268" s="14" t="s">
        <v>80</v>
      </c>
      <c r="AW1268" s="14" t="s">
        <v>33</v>
      </c>
      <c r="AX1268" s="14" t="s">
        <v>71</v>
      </c>
      <c r="AY1268" s="220" t="s">
        <v>180</v>
      </c>
    </row>
    <row r="1269" spans="1:65" s="14" customFormat="1" ht="11.25">
      <c r="B1269" s="210"/>
      <c r="C1269" s="211"/>
      <c r="D1269" s="193" t="s">
        <v>193</v>
      </c>
      <c r="E1269" s="212" t="s">
        <v>19</v>
      </c>
      <c r="F1269" s="213" t="s">
        <v>1335</v>
      </c>
      <c r="G1269" s="211"/>
      <c r="H1269" s="214">
        <v>15.8</v>
      </c>
      <c r="I1269" s="215"/>
      <c r="J1269" s="211"/>
      <c r="K1269" s="211"/>
      <c r="L1269" s="216"/>
      <c r="M1269" s="217"/>
      <c r="N1269" s="218"/>
      <c r="O1269" s="218"/>
      <c r="P1269" s="218"/>
      <c r="Q1269" s="218"/>
      <c r="R1269" s="218"/>
      <c r="S1269" s="218"/>
      <c r="T1269" s="219"/>
      <c r="AT1269" s="220" t="s">
        <v>193</v>
      </c>
      <c r="AU1269" s="220" t="s">
        <v>80</v>
      </c>
      <c r="AV1269" s="14" t="s">
        <v>80</v>
      </c>
      <c r="AW1269" s="14" t="s">
        <v>33</v>
      </c>
      <c r="AX1269" s="14" t="s">
        <v>71</v>
      </c>
      <c r="AY1269" s="220" t="s">
        <v>180</v>
      </c>
    </row>
    <row r="1270" spans="1:65" s="14" customFormat="1" ht="11.25">
      <c r="B1270" s="210"/>
      <c r="C1270" s="211"/>
      <c r="D1270" s="193" t="s">
        <v>193</v>
      </c>
      <c r="E1270" s="212" t="s">
        <v>19</v>
      </c>
      <c r="F1270" s="213" t="s">
        <v>1336</v>
      </c>
      <c r="G1270" s="211"/>
      <c r="H1270" s="214">
        <v>19</v>
      </c>
      <c r="I1270" s="215"/>
      <c r="J1270" s="211"/>
      <c r="K1270" s="211"/>
      <c r="L1270" s="216"/>
      <c r="M1270" s="217"/>
      <c r="N1270" s="218"/>
      <c r="O1270" s="218"/>
      <c r="P1270" s="218"/>
      <c r="Q1270" s="218"/>
      <c r="R1270" s="218"/>
      <c r="S1270" s="218"/>
      <c r="T1270" s="219"/>
      <c r="AT1270" s="220" t="s">
        <v>193</v>
      </c>
      <c r="AU1270" s="220" t="s">
        <v>80</v>
      </c>
      <c r="AV1270" s="14" t="s">
        <v>80</v>
      </c>
      <c r="AW1270" s="14" t="s">
        <v>33</v>
      </c>
      <c r="AX1270" s="14" t="s">
        <v>71</v>
      </c>
      <c r="AY1270" s="220" t="s">
        <v>180</v>
      </c>
    </row>
    <row r="1271" spans="1:65" s="14" customFormat="1" ht="11.25">
      <c r="B1271" s="210"/>
      <c r="C1271" s="211"/>
      <c r="D1271" s="193" t="s">
        <v>193</v>
      </c>
      <c r="E1271" s="212" t="s">
        <v>19</v>
      </c>
      <c r="F1271" s="213" t="s">
        <v>1337</v>
      </c>
      <c r="G1271" s="211"/>
      <c r="H1271" s="214">
        <v>15.3</v>
      </c>
      <c r="I1271" s="215"/>
      <c r="J1271" s="211"/>
      <c r="K1271" s="211"/>
      <c r="L1271" s="216"/>
      <c r="M1271" s="217"/>
      <c r="N1271" s="218"/>
      <c r="O1271" s="218"/>
      <c r="P1271" s="218"/>
      <c r="Q1271" s="218"/>
      <c r="R1271" s="218"/>
      <c r="S1271" s="218"/>
      <c r="T1271" s="219"/>
      <c r="AT1271" s="220" t="s">
        <v>193</v>
      </c>
      <c r="AU1271" s="220" t="s">
        <v>80</v>
      </c>
      <c r="AV1271" s="14" t="s">
        <v>80</v>
      </c>
      <c r="AW1271" s="14" t="s">
        <v>33</v>
      </c>
      <c r="AX1271" s="14" t="s">
        <v>71</v>
      </c>
      <c r="AY1271" s="220" t="s">
        <v>180</v>
      </c>
    </row>
    <row r="1272" spans="1:65" s="14" customFormat="1" ht="11.25">
      <c r="B1272" s="210"/>
      <c r="C1272" s="211"/>
      <c r="D1272" s="193" t="s">
        <v>193</v>
      </c>
      <c r="E1272" s="212" t="s">
        <v>19</v>
      </c>
      <c r="F1272" s="213" t="s">
        <v>1338</v>
      </c>
      <c r="G1272" s="211"/>
      <c r="H1272" s="214">
        <v>7</v>
      </c>
      <c r="I1272" s="215"/>
      <c r="J1272" s="211"/>
      <c r="K1272" s="211"/>
      <c r="L1272" s="216"/>
      <c r="M1272" s="217"/>
      <c r="N1272" s="218"/>
      <c r="O1272" s="218"/>
      <c r="P1272" s="218"/>
      <c r="Q1272" s="218"/>
      <c r="R1272" s="218"/>
      <c r="S1272" s="218"/>
      <c r="T1272" s="219"/>
      <c r="AT1272" s="220" t="s">
        <v>193</v>
      </c>
      <c r="AU1272" s="220" t="s">
        <v>80</v>
      </c>
      <c r="AV1272" s="14" t="s">
        <v>80</v>
      </c>
      <c r="AW1272" s="14" t="s">
        <v>33</v>
      </c>
      <c r="AX1272" s="14" t="s">
        <v>71</v>
      </c>
      <c r="AY1272" s="220" t="s">
        <v>180</v>
      </c>
    </row>
    <row r="1273" spans="1:65" s="14" customFormat="1" ht="11.25">
      <c r="B1273" s="210"/>
      <c r="C1273" s="211"/>
      <c r="D1273" s="193" t="s">
        <v>193</v>
      </c>
      <c r="E1273" s="212" t="s">
        <v>19</v>
      </c>
      <c r="F1273" s="213" t="s">
        <v>1339</v>
      </c>
      <c r="G1273" s="211"/>
      <c r="H1273" s="214">
        <v>7.2</v>
      </c>
      <c r="I1273" s="215"/>
      <c r="J1273" s="211"/>
      <c r="K1273" s="211"/>
      <c r="L1273" s="216"/>
      <c r="M1273" s="217"/>
      <c r="N1273" s="218"/>
      <c r="O1273" s="218"/>
      <c r="P1273" s="218"/>
      <c r="Q1273" s="218"/>
      <c r="R1273" s="218"/>
      <c r="S1273" s="218"/>
      <c r="T1273" s="219"/>
      <c r="AT1273" s="220" t="s">
        <v>193</v>
      </c>
      <c r="AU1273" s="220" t="s">
        <v>80</v>
      </c>
      <c r="AV1273" s="14" t="s">
        <v>80</v>
      </c>
      <c r="AW1273" s="14" t="s">
        <v>33</v>
      </c>
      <c r="AX1273" s="14" t="s">
        <v>71</v>
      </c>
      <c r="AY1273" s="220" t="s">
        <v>180</v>
      </c>
    </row>
    <row r="1274" spans="1:65" s="16" customFormat="1" ht="11.25">
      <c r="B1274" s="242"/>
      <c r="C1274" s="243"/>
      <c r="D1274" s="193" t="s">
        <v>193</v>
      </c>
      <c r="E1274" s="244" t="s">
        <v>19</v>
      </c>
      <c r="F1274" s="245" t="s">
        <v>391</v>
      </c>
      <c r="G1274" s="243"/>
      <c r="H1274" s="246">
        <v>89.24</v>
      </c>
      <c r="I1274" s="247"/>
      <c r="J1274" s="243"/>
      <c r="K1274" s="243"/>
      <c r="L1274" s="248"/>
      <c r="M1274" s="249"/>
      <c r="N1274" s="250"/>
      <c r="O1274" s="250"/>
      <c r="P1274" s="250"/>
      <c r="Q1274" s="250"/>
      <c r="R1274" s="250"/>
      <c r="S1274" s="250"/>
      <c r="T1274" s="251"/>
      <c r="AT1274" s="252" t="s">
        <v>193</v>
      </c>
      <c r="AU1274" s="252" t="s">
        <v>80</v>
      </c>
      <c r="AV1274" s="16" t="s">
        <v>91</v>
      </c>
      <c r="AW1274" s="16" t="s">
        <v>33</v>
      </c>
      <c r="AX1274" s="16" t="s">
        <v>71</v>
      </c>
      <c r="AY1274" s="252" t="s">
        <v>180</v>
      </c>
    </row>
    <row r="1275" spans="1:65" s="14" customFormat="1" ht="11.25">
      <c r="B1275" s="210"/>
      <c r="C1275" s="211"/>
      <c r="D1275" s="193" t="s">
        <v>193</v>
      </c>
      <c r="E1275" s="212" t="s">
        <v>19</v>
      </c>
      <c r="F1275" s="213" t="s">
        <v>1340</v>
      </c>
      <c r="G1275" s="211"/>
      <c r="H1275" s="214">
        <v>89.24</v>
      </c>
      <c r="I1275" s="215"/>
      <c r="J1275" s="211"/>
      <c r="K1275" s="211"/>
      <c r="L1275" s="216"/>
      <c r="M1275" s="217"/>
      <c r="N1275" s="218"/>
      <c r="O1275" s="218"/>
      <c r="P1275" s="218"/>
      <c r="Q1275" s="218"/>
      <c r="R1275" s="218"/>
      <c r="S1275" s="218"/>
      <c r="T1275" s="219"/>
      <c r="AT1275" s="220" t="s">
        <v>193</v>
      </c>
      <c r="AU1275" s="220" t="s">
        <v>80</v>
      </c>
      <c r="AV1275" s="14" t="s">
        <v>80</v>
      </c>
      <c r="AW1275" s="14" t="s">
        <v>33</v>
      </c>
      <c r="AX1275" s="14" t="s">
        <v>71</v>
      </c>
      <c r="AY1275" s="220" t="s">
        <v>180</v>
      </c>
    </row>
    <row r="1276" spans="1:65" s="15" customFormat="1" ht="11.25">
      <c r="B1276" s="221"/>
      <c r="C1276" s="222"/>
      <c r="D1276" s="193" t="s">
        <v>193</v>
      </c>
      <c r="E1276" s="223" t="s">
        <v>19</v>
      </c>
      <c r="F1276" s="224" t="s">
        <v>238</v>
      </c>
      <c r="G1276" s="222"/>
      <c r="H1276" s="225">
        <v>178.48</v>
      </c>
      <c r="I1276" s="226"/>
      <c r="J1276" s="222"/>
      <c r="K1276" s="222"/>
      <c r="L1276" s="227"/>
      <c r="M1276" s="228"/>
      <c r="N1276" s="229"/>
      <c r="O1276" s="229"/>
      <c r="P1276" s="229"/>
      <c r="Q1276" s="229"/>
      <c r="R1276" s="229"/>
      <c r="S1276" s="229"/>
      <c r="T1276" s="230"/>
      <c r="AT1276" s="231" t="s">
        <v>193</v>
      </c>
      <c r="AU1276" s="231" t="s">
        <v>80</v>
      </c>
      <c r="AV1276" s="15" t="s">
        <v>187</v>
      </c>
      <c r="AW1276" s="15" t="s">
        <v>33</v>
      </c>
      <c r="AX1276" s="15" t="s">
        <v>78</v>
      </c>
      <c r="AY1276" s="231" t="s">
        <v>180</v>
      </c>
    </row>
    <row r="1277" spans="1:65" s="2" customFormat="1" ht="24.2" customHeight="1">
      <c r="A1277" s="36"/>
      <c r="B1277" s="37"/>
      <c r="C1277" s="232" t="s">
        <v>1341</v>
      </c>
      <c r="D1277" s="232" t="s">
        <v>301</v>
      </c>
      <c r="E1277" s="233" t="s">
        <v>1342</v>
      </c>
      <c r="F1277" s="234" t="s">
        <v>1343</v>
      </c>
      <c r="G1277" s="235" t="s">
        <v>249</v>
      </c>
      <c r="H1277" s="236">
        <v>182.05</v>
      </c>
      <c r="I1277" s="237"/>
      <c r="J1277" s="238">
        <f>ROUND(I1277*H1277,2)</f>
        <v>0</v>
      </c>
      <c r="K1277" s="234" t="s">
        <v>304</v>
      </c>
      <c r="L1277" s="239"/>
      <c r="M1277" s="240" t="s">
        <v>19</v>
      </c>
      <c r="N1277" s="241" t="s">
        <v>42</v>
      </c>
      <c r="O1277" s="66"/>
      <c r="P1277" s="189">
        <f>O1277*H1277</f>
        <v>0</v>
      </c>
      <c r="Q1277" s="189">
        <v>2.5000000000000001E-4</v>
      </c>
      <c r="R1277" s="189">
        <f>Q1277*H1277</f>
        <v>4.5512500000000004E-2</v>
      </c>
      <c r="S1277" s="189">
        <v>0</v>
      </c>
      <c r="T1277" s="190">
        <f>S1277*H1277</f>
        <v>0</v>
      </c>
      <c r="U1277" s="36"/>
      <c r="V1277" s="36"/>
      <c r="W1277" s="36"/>
      <c r="X1277" s="36"/>
      <c r="Y1277" s="36"/>
      <c r="Z1277" s="36"/>
      <c r="AA1277" s="36"/>
      <c r="AB1277" s="36"/>
      <c r="AC1277" s="36"/>
      <c r="AD1277" s="36"/>
      <c r="AE1277" s="36"/>
      <c r="AR1277" s="191" t="s">
        <v>475</v>
      </c>
      <c r="AT1277" s="191" t="s">
        <v>301</v>
      </c>
      <c r="AU1277" s="191" t="s">
        <v>80</v>
      </c>
      <c r="AY1277" s="19" t="s">
        <v>180</v>
      </c>
      <c r="BE1277" s="192">
        <f>IF(N1277="základní",J1277,0)</f>
        <v>0</v>
      </c>
      <c r="BF1277" s="192">
        <f>IF(N1277="snížená",J1277,0)</f>
        <v>0</v>
      </c>
      <c r="BG1277" s="192">
        <f>IF(N1277="zákl. přenesená",J1277,0)</f>
        <v>0</v>
      </c>
      <c r="BH1277" s="192">
        <f>IF(N1277="sníž. přenesená",J1277,0)</f>
        <v>0</v>
      </c>
      <c r="BI1277" s="192">
        <f>IF(N1277="nulová",J1277,0)</f>
        <v>0</v>
      </c>
      <c r="BJ1277" s="19" t="s">
        <v>78</v>
      </c>
      <c r="BK1277" s="192">
        <f>ROUND(I1277*H1277,2)</f>
        <v>0</v>
      </c>
      <c r="BL1277" s="19" t="s">
        <v>312</v>
      </c>
      <c r="BM1277" s="191" t="s">
        <v>1344</v>
      </c>
    </row>
    <row r="1278" spans="1:65" s="2" customFormat="1" ht="19.5">
      <c r="A1278" s="36"/>
      <c r="B1278" s="37"/>
      <c r="C1278" s="38"/>
      <c r="D1278" s="193" t="s">
        <v>189</v>
      </c>
      <c r="E1278" s="38"/>
      <c r="F1278" s="194" t="s">
        <v>1343</v>
      </c>
      <c r="G1278" s="38"/>
      <c r="H1278" s="38"/>
      <c r="I1278" s="195"/>
      <c r="J1278" s="38"/>
      <c r="K1278" s="38"/>
      <c r="L1278" s="41"/>
      <c r="M1278" s="196"/>
      <c r="N1278" s="197"/>
      <c r="O1278" s="66"/>
      <c r="P1278" s="66"/>
      <c r="Q1278" s="66"/>
      <c r="R1278" s="66"/>
      <c r="S1278" s="66"/>
      <c r="T1278" s="67"/>
      <c r="U1278" s="36"/>
      <c r="V1278" s="36"/>
      <c r="W1278" s="36"/>
      <c r="X1278" s="36"/>
      <c r="Y1278" s="36"/>
      <c r="Z1278" s="36"/>
      <c r="AA1278" s="36"/>
      <c r="AB1278" s="36"/>
      <c r="AC1278" s="36"/>
      <c r="AD1278" s="36"/>
      <c r="AE1278" s="36"/>
      <c r="AT1278" s="19" t="s">
        <v>189</v>
      </c>
      <c r="AU1278" s="19" t="s">
        <v>80</v>
      </c>
    </row>
    <row r="1279" spans="1:65" s="14" customFormat="1" ht="11.25">
      <c r="B1279" s="210"/>
      <c r="C1279" s="211"/>
      <c r="D1279" s="193" t="s">
        <v>193</v>
      </c>
      <c r="E1279" s="212" t="s">
        <v>19</v>
      </c>
      <c r="F1279" s="213" t="s">
        <v>1345</v>
      </c>
      <c r="G1279" s="211"/>
      <c r="H1279" s="214">
        <v>178.48</v>
      </c>
      <c r="I1279" s="215"/>
      <c r="J1279" s="211"/>
      <c r="K1279" s="211"/>
      <c r="L1279" s="216"/>
      <c r="M1279" s="217"/>
      <c r="N1279" s="218"/>
      <c r="O1279" s="218"/>
      <c r="P1279" s="218"/>
      <c r="Q1279" s="218"/>
      <c r="R1279" s="218"/>
      <c r="S1279" s="218"/>
      <c r="T1279" s="219"/>
      <c r="AT1279" s="220" t="s">
        <v>193</v>
      </c>
      <c r="AU1279" s="220" t="s">
        <v>80</v>
      </c>
      <c r="AV1279" s="14" t="s">
        <v>80</v>
      </c>
      <c r="AW1279" s="14" t="s">
        <v>33</v>
      </c>
      <c r="AX1279" s="14" t="s">
        <v>78</v>
      </c>
      <c r="AY1279" s="220" t="s">
        <v>180</v>
      </c>
    </row>
    <row r="1280" spans="1:65" s="13" customFormat="1" ht="33.75">
      <c r="B1280" s="200"/>
      <c r="C1280" s="201"/>
      <c r="D1280" s="193" t="s">
        <v>193</v>
      </c>
      <c r="E1280" s="202" t="s">
        <v>19</v>
      </c>
      <c r="F1280" s="203" t="s">
        <v>1346</v>
      </c>
      <c r="G1280" s="201"/>
      <c r="H1280" s="202" t="s">
        <v>19</v>
      </c>
      <c r="I1280" s="204"/>
      <c r="J1280" s="201"/>
      <c r="K1280" s="201"/>
      <c r="L1280" s="205"/>
      <c r="M1280" s="206"/>
      <c r="N1280" s="207"/>
      <c r="O1280" s="207"/>
      <c r="P1280" s="207"/>
      <c r="Q1280" s="207"/>
      <c r="R1280" s="207"/>
      <c r="S1280" s="207"/>
      <c r="T1280" s="208"/>
      <c r="AT1280" s="209" t="s">
        <v>193</v>
      </c>
      <c r="AU1280" s="209" t="s">
        <v>80</v>
      </c>
      <c r="AV1280" s="13" t="s">
        <v>78</v>
      </c>
      <c r="AW1280" s="13" t="s">
        <v>33</v>
      </c>
      <c r="AX1280" s="13" t="s">
        <v>71</v>
      </c>
      <c r="AY1280" s="209" t="s">
        <v>180</v>
      </c>
    </row>
    <row r="1281" spans="1:65" s="14" customFormat="1" ht="11.25">
      <c r="B1281" s="210"/>
      <c r="C1281" s="211"/>
      <c r="D1281" s="193" t="s">
        <v>193</v>
      </c>
      <c r="E1281" s="211"/>
      <c r="F1281" s="213" t="s">
        <v>1347</v>
      </c>
      <c r="G1281" s="211"/>
      <c r="H1281" s="214">
        <v>182.05</v>
      </c>
      <c r="I1281" s="215"/>
      <c r="J1281" s="211"/>
      <c r="K1281" s="211"/>
      <c r="L1281" s="216"/>
      <c r="M1281" s="217"/>
      <c r="N1281" s="218"/>
      <c r="O1281" s="218"/>
      <c r="P1281" s="218"/>
      <c r="Q1281" s="218"/>
      <c r="R1281" s="218"/>
      <c r="S1281" s="218"/>
      <c r="T1281" s="219"/>
      <c r="AT1281" s="220" t="s">
        <v>193</v>
      </c>
      <c r="AU1281" s="220" t="s">
        <v>80</v>
      </c>
      <c r="AV1281" s="14" t="s">
        <v>80</v>
      </c>
      <c r="AW1281" s="14" t="s">
        <v>4</v>
      </c>
      <c r="AX1281" s="14" t="s">
        <v>78</v>
      </c>
      <c r="AY1281" s="220" t="s">
        <v>180</v>
      </c>
    </row>
    <row r="1282" spans="1:65" s="2" customFormat="1" ht="16.5" customHeight="1">
      <c r="A1282" s="36"/>
      <c r="B1282" s="37"/>
      <c r="C1282" s="180" t="s">
        <v>1348</v>
      </c>
      <c r="D1282" s="180" t="s">
        <v>182</v>
      </c>
      <c r="E1282" s="181" t="s">
        <v>1349</v>
      </c>
      <c r="F1282" s="182" t="s">
        <v>1350</v>
      </c>
      <c r="G1282" s="183" t="s">
        <v>249</v>
      </c>
      <c r="H1282" s="184">
        <v>12</v>
      </c>
      <c r="I1282" s="185"/>
      <c r="J1282" s="186">
        <f>ROUND(I1282*H1282,2)</f>
        <v>0</v>
      </c>
      <c r="K1282" s="182" t="s">
        <v>186</v>
      </c>
      <c r="L1282" s="41"/>
      <c r="M1282" s="187" t="s">
        <v>19</v>
      </c>
      <c r="N1282" s="188" t="s">
        <v>42</v>
      </c>
      <c r="O1282" s="66"/>
      <c r="P1282" s="189">
        <f>O1282*H1282</f>
        <v>0</v>
      </c>
      <c r="Q1282" s="189">
        <v>0</v>
      </c>
      <c r="R1282" s="189">
        <f>Q1282*H1282</f>
        <v>0</v>
      </c>
      <c r="S1282" s="189">
        <v>0</v>
      </c>
      <c r="T1282" s="190">
        <f>S1282*H1282</f>
        <v>0</v>
      </c>
      <c r="U1282" s="36"/>
      <c r="V1282" s="36"/>
      <c r="W1282" s="36"/>
      <c r="X1282" s="36"/>
      <c r="Y1282" s="36"/>
      <c r="Z1282" s="36"/>
      <c r="AA1282" s="36"/>
      <c r="AB1282" s="36"/>
      <c r="AC1282" s="36"/>
      <c r="AD1282" s="36"/>
      <c r="AE1282" s="36"/>
      <c r="AR1282" s="191" t="s">
        <v>312</v>
      </c>
      <c r="AT1282" s="191" t="s">
        <v>182</v>
      </c>
      <c r="AU1282" s="191" t="s">
        <v>80</v>
      </c>
      <c r="AY1282" s="19" t="s">
        <v>180</v>
      </c>
      <c r="BE1282" s="192">
        <f>IF(N1282="základní",J1282,0)</f>
        <v>0</v>
      </c>
      <c r="BF1282" s="192">
        <f>IF(N1282="snížená",J1282,0)</f>
        <v>0</v>
      </c>
      <c r="BG1282" s="192">
        <f>IF(N1282="zákl. přenesená",J1282,0)</f>
        <v>0</v>
      </c>
      <c r="BH1282" s="192">
        <f>IF(N1282="sníž. přenesená",J1282,0)</f>
        <v>0</v>
      </c>
      <c r="BI1282" s="192">
        <f>IF(N1282="nulová",J1282,0)</f>
        <v>0</v>
      </c>
      <c r="BJ1282" s="19" t="s">
        <v>78</v>
      </c>
      <c r="BK1282" s="192">
        <f>ROUND(I1282*H1282,2)</f>
        <v>0</v>
      </c>
      <c r="BL1282" s="19" t="s">
        <v>312</v>
      </c>
      <c r="BM1282" s="191" t="s">
        <v>1351</v>
      </c>
    </row>
    <row r="1283" spans="1:65" s="2" customFormat="1" ht="11.25">
      <c r="A1283" s="36"/>
      <c r="B1283" s="37"/>
      <c r="C1283" s="38"/>
      <c r="D1283" s="193" t="s">
        <v>189</v>
      </c>
      <c r="E1283" s="38"/>
      <c r="F1283" s="194" t="s">
        <v>1352</v>
      </c>
      <c r="G1283" s="38"/>
      <c r="H1283" s="38"/>
      <c r="I1283" s="195"/>
      <c r="J1283" s="38"/>
      <c r="K1283" s="38"/>
      <c r="L1283" s="41"/>
      <c r="M1283" s="196"/>
      <c r="N1283" s="197"/>
      <c r="O1283" s="66"/>
      <c r="P1283" s="66"/>
      <c r="Q1283" s="66"/>
      <c r="R1283" s="66"/>
      <c r="S1283" s="66"/>
      <c r="T1283" s="67"/>
      <c r="U1283" s="36"/>
      <c r="V1283" s="36"/>
      <c r="W1283" s="36"/>
      <c r="X1283" s="36"/>
      <c r="Y1283" s="36"/>
      <c r="Z1283" s="36"/>
      <c r="AA1283" s="36"/>
      <c r="AB1283" s="36"/>
      <c r="AC1283" s="36"/>
      <c r="AD1283" s="36"/>
      <c r="AE1283" s="36"/>
      <c r="AT1283" s="19" t="s">
        <v>189</v>
      </c>
      <c r="AU1283" s="19" t="s">
        <v>80</v>
      </c>
    </row>
    <row r="1284" spans="1:65" s="2" customFormat="1" ht="11.25">
      <c r="A1284" s="36"/>
      <c r="B1284" s="37"/>
      <c r="C1284" s="38"/>
      <c r="D1284" s="198" t="s">
        <v>191</v>
      </c>
      <c r="E1284" s="38"/>
      <c r="F1284" s="199" t="s">
        <v>1353</v>
      </c>
      <c r="G1284" s="38"/>
      <c r="H1284" s="38"/>
      <c r="I1284" s="195"/>
      <c r="J1284" s="38"/>
      <c r="K1284" s="38"/>
      <c r="L1284" s="41"/>
      <c r="M1284" s="196"/>
      <c r="N1284" s="197"/>
      <c r="O1284" s="66"/>
      <c r="P1284" s="66"/>
      <c r="Q1284" s="66"/>
      <c r="R1284" s="66"/>
      <c r="S1284" s="66"/>
      <c r="T1284" s="67"/>
      <c r="U1284" s="36"/>
      <c r="V1284" s="36"/>
      <c r="W1284" s="36"/>
      <c r="X1284" s="36"/>
      <c r="Y1284" s="36"/>
      <c r="Z1284" s="36"/>
      <c r="AA1284" s="36"/>
      <c r="AB1284" s="36"/>
      <c r="AC1284" s="36"/>
      <c r="AD1284" s="36"/>
      <c r="AE1284" s="36"/>
      <c r="AT1284" s="19" t="s">
        <v>191</v>
      </c>
      <c r="AU1284" s="19" t="s">
        <v>80</v>
      </c>
    </row>
    <row r="1285" spans="1:65" s="13" customFormat="1" ht="11.25">
      <c r="B1285" s="200"/>
      <c r="C1285" s="201"/>
      <c r="D1285" s="193" t="s">
        <v>193</v>
      </c>
      <c r="E1285" s="202" t="s">
        <v>19</v>
      </c>
      <c r="F1285" s="203" t="s">
        <v>1354</v>
      </c>
      <c r="G1285" s="201"/>
      <c r="H1285" s="202" t="s">
        <v>19</v>
      </c>
      <c r="I1285" s="204"/>
      <c r="J1285" s="201"/>
      <c r="K1285" s="201"/>
      <c r="L1285" s="205"/>
      <c r="M1285" s="206"/>
      <c r="N1285" s="207"/>
      <c r="O1285" s="207"/>
      <c r="P1285" s="207"/>
      <c r="Q1285" s="207"/>
      <c r="R1285" s="207"/>
      <c r="S1285" s="207"/>
      <c r="T1285" s="208"/>
      <c r="AT1285" s="209" t="s">
        <v>193</v>
      </c>
      <c r="AU1285" s="209" t="s">
        <v>80</v>
      </c>
      <c r="AV1285" s="13" t="s">
        <v>78</v>
      </c>
      <c r="AW1285" s="13" t="s">
        <v>33</v>
      </c>
      <c r="AX1285" s="13" t="s">
        <v>71</v>
      </c>
      <c r="AY1285" s="209" t="s">
        <v>180</v>
      </c>
    </row>
    <row r="1286" spans="1:65" s="14" customFormat="1" ht="11.25">
      <c r="B1286" s="210"/>
      <c r="C1286" s="211"/>
      <c r="D1286" s="193" t="s">
        <v>193</v>
      </c>
      <c r="E1286" s="212" t="s">
        <v>19</v>
      </c>
      <c r="F1286" s="213" t="s">
        <v>1355</v>
      </c>
      <c r="G1286" s="211"/>
      <c r="H1286" s="214">
        <v>12</v>
      </c>
      <c r="I1286" s="215"/>
      <c r="J1286" s="211"/>
      <c r="K1286" s="211"/>
      <c r="L1286" s="216"/>
      <c r="M1286" s="217"/>
      <c r="N1286" s="218"/>
      <c r="O1286" s="218"/>
      <c r="P1286" s="218"/>
      <c r="Q1286" s="218"/>
      <c r="R1286" s="218"/>
      <c r="S1286" s="218"/>
      <c r="T1286" s="219"/>
      <c r="AT1286" s="220" t="s">
        <v>193</v>
      </c>
      <c r="AU1286" s="220" t="s">
        <v>80</v>
      </c>
      <c r="AV1286" s="14" t="s">
        <v>80</v>
      </c>
      <c r="AW1286" s="14" t="s">
        <v>33</v>
      </c>
      <c r="AX1286" s="14" t="s">
        <v>78</v>
      </c>
      <c r="AY1286" s="220" t="s">
        <v>180</v>
      </c>
    </row>
    <row r="1287" spans="1:65" s="2" customFormat="1" ht="33" customHeight="1">
      <c r="A1287" s="36"/>
      <c r="B1287" s="37"/>
      <c r="C1287" s="232" t="s">
        <v>1356</v>
      </c>
      <c r="D1287" s="232" t="s">
        <v>301</v>
      </c>
      <c r="E1287" s="233" t="s">
        <v>1357</v>
      </c>
      <c r="F1287" s="234" t="s">
        <v>1358</v>
      </c>
      <c r="G1287" s="235" t="s">
        <v>249</v>
      </c>
      <c r="H1287" s="236">
        <v>12.24</v>
      </c>
      <c r="I1287" s="237"/>
      <c r="J1287" s="238">
        <f>ROUND(I1287*H1287,2)</f>
        <v>0</v>
      </c>
      <c r="K1287" s="234" t="s">
        <v>304</v>
      </c>
      <c r="L1287" s="239"/>
      <c r="M1287" s="240" t="s">
        <v>19</v>
      </c>
      <c r="N1287" s="241" t="s">
        <v>42</v>
      </c>
      <c r="O1287" s="66"/>
      <c r="P1287" s="189">
        <f>O1287*H1287</f>
        <v>0</v>
      </c>
      <c r="Q1287" s="189">
        <v>8.0000000000000004E-4</v>
      </c>
      <c r="R1287" s="189">
        <f>Q1287*H1287</f>
        <v>9.7920000000000004E-3</v>
      </c>
      <c r="S1287" s="189">
        <v>0</v>
      </c>
      <c r="T1287" s="190">
        <f>S1287*H1287</f>
        <v>0</v>
      </c>
      <c r="U1287" s="36"/>
      <c r="V1287" s="36"/>
      <c r="W1287" s="36"/>
      <c r="X1287" s="36"/>
      <c r="Y1287" s="36"/>
      <c r="Z1287" s="36"/>
      <c r="AA1287" s="36"/>
      <c r="AB1287" s="36"/>
      <c r="AC1287" s="36"/>
      <c r="AD1287" s="36"/>
      <c r="AE1287" s="36"/>
      <c r="AR1287" s="191" t="s">
        <v>475</v>
      </c>
      <c r="AT1287" s="191" t="s">
        <v>301</v>
      </c>
      <c r="AU1287" s="191" t="s">
        <v>80</v>
      </c>
      <c r="AY1287" s="19" t="s">
        <v>180</v>
      </c>
      <c r="BE1287" s="192">
        <f>IF(N1287="základní",J1287,0)</f>
        <v>0</v>
      </c>
      <c r="BF1287" s="192">
        <f>IF(N1287="snížená",J1287,0)</f>
        <v>0</v>
      </c>
      <c r="BG1287" s="192">
        <f>IF(N1287="zákl. přenesená",J1287,0)</f>
        <v>0</v>
      </c>
      <c r="BH1287" s="192">
        <f>IF(N1287="sníž. přenesená",J1287,0)</f>
        <v>0</v>
      </c>
      <c r="BI1287" s="192">
        <f>IF(N1287="nulová",J1287,0)</f>
        <v>0</v>
      </c>
      <c r="BJ1287" s="19" t="s">
        <v>78</v>
      </c>
      <c r="BK1287" s="192">
        <f>ROUND(I1287*H1287,2)</f>
        <v>0</v>
      </c>
      <c r="BL1287" s="19" t="s">
        <v>312</v>
      </c>
      <c r="BM1287" s="191" t="s">
        <v>1359</v>
      </c>
    </row>
    <row r="1288" spans="1:65" s="2" customFormat="1" ht="19.5">
      <c r="A1288" s="36"/>
      <c r="B1288" s="37"/>
      <c r="C1288" s="38"/>
      <c r="D1288" s="193" t="s">
        <v>189</v>
      </c>
      <c r="E1288" s="38"/>
      <c r="F1288" s="194" t="s">
        <v>1358</v>
      </c>
      <c r="G1288" s="38"/>
      <c r="H1288" s="38"/>
      <c r="I1288" s="195"/>
      <c r="J1288" s="38"/>
      <c r="K1288" s="38"/>
      <c r="L1288" s="41"/>
      <c r="M1288" s="196"/>
      <c r="N1288" s="197"/>
      <c r="O1288" s="66"/>
      <c r="P1288" s="66"/>
      <c r="Q1288" s="66"/>
      <c r="R1288" s="66"/>
      <c r="S1288" s="66"/>
      <c r="T1288" s="67"/>
      <c r="U1288" s="36"/>
      <c r="V1288" s="36"/>
      <c r="W1288" s="36"/>
      <c r="X1288" s="36"/>
      <c r="Y1288" s="36"/>
      <c r="Z1288" s="36"/>
      <c r="AA1288" s="36"/>
      <c r="AB1288" s="36"/>
      <c r="AC1288" s="36"/>
      <c r="AD1288" s="36"/>
      <c r="AE1288" s="36"/>
      <c r="AT1288" s="19" t="s">
        <v>189</v>
      </c>
      <c r="AU1288" s="19" t="s">
        <v>80</v>
      </c>
    </row>
    <row r="1289" spans="1:65" s="13" customFormat="1" ht="11.25">
      <c r="B1289" s="200"/>
      <c r="C1289" s="201"/>
      <c r="D1289" s="193" t="s">
        <v>193</v>
      </c>
      <c r="E1289" s="202" t="s">
        <v>19</v>
      </c>
      <c r="F1289" s="203" t="s">
        <v>1360</v>
      </c>
      <c r="G1289" s="201"/>
      <c r="H1289" s="202" t="s">
        <v>19</v>
      </c>
      <c r="I1289" s="204"/>
      <c r="J1289" s="201"/>
      <c r="K1289" s="201"/>
      <c r="L1289" s="205"/>
      <c r="M1289" s="206"/>
      <c r="N1289" s="207"/>
      <c r="O1289" s="207"/>
      <c r="P1289" s="207"/>
      <c r="Q1289" s="207"/>
      <c r="R1289" s="207"/>
      <c r="S1289" s="207"/>
      <c r="T1289" s="208"/>
      <c r="AT1289" s="209" t="s">
        <v>193</v>
      </c>
      <c r="AU1289" s="209" t="s">
        <v>80</v>
      </c>
      <c r="AV1289" s="13" t="s">
        <v>78</v>
      </c>
      <c r="AW1289" s="13" t="s">
        <v>33</v>
      </c>
      <c r="AX1289" s="13" t="s">
        <v>71</v>
      </c>
      <c r="AY1289" s="209" t="s">
        <v>180</v>
      </c>
    </row>
    <row r="1290" spans="1:65" s="14" customFormat="1" ht="11.25">
      <c r="B1290" s="210"/>
      <c r="C1290" s="211"/>
      <c r="D1290" s="193" t="s">
        <v>193</v>
      </c>
      <c r="E1290" s="212" t="s">
        <v>19</v>
      </c>
      <c r="F1290" s="213" t="s">
        <v>1361</v>
      </c>
      <c r="G1290" s="211"/>
      <c r="H1290" s="214">
        <v>12</v>
      </c>
      <c r="I1290" s="215"/>
      <c r="J1290" s="211"/>
      <c r="K1290" s="211"/>
      <c r="L1290" s="216"/>
      <c r="M1290" s="217"/>
      <c r="N1290" s="218"/>
      <c r="O1290" s="218"/>
      <c r="P1290" s="218"/>
      <c r="Q1290" s="218"/>
      <c r="R1290" s="218"/>
      <c r="S1290" s="218"/>
      <c r="T1290" s="219"/>
      <c r="AT1290" s="220" t="s">
        <v>193</v>
      </c>
      <c r="AU1290" s="220" t="s">
        <v>80</v>
      </c>
      <c r="AV1290" s="14" t="s">
        <v>80</v>
      </c>
      <c r="AW1290" s="14" t="s">
        <v>33</v>
      </c>
      <c r="AX1290" s="14" t="s">
        <v>78</v>
      </c>
      <c r="AY1290" s="220" t="s">
        <v>180</v>
      </c>
    </row>
    <row r="1291" spans="1:65" s="14" customFormat="1" ht="11.25">
      <c r="B1291" s="210"/>
      <c r="C1291" s="211"/>
      <c r="D1291" s="193" t="s">
        <v>193</v>
      </c>
      <c r="E1291" s="211"/>
      <c r="F1291" s="213" t="s">
        <v>1362</v>
      </c>
      <c r="G1291" s="211"/>
      <c r="H1291" s="214">
        <v>12.24</v>
      </c>
      <c r="I1291" s="215"/>
      <c r="J1291" s="211"/>
      <c r="K1291" s="211"/>
      <c r="L1291" s="216"/>
      <c r="M1291" s="217"/>
      <c r="N1291" s="218"/>
      <c r="O1291" s="218"/>
      <c r="P1291" s="218"/>
      <c r="Q1291" s="218"/>
      <c r="R1291" s="218"/>
      <c r="S1291" s="218"/>
      <c r="T1291" s="219"/>
      <c r="AT1291" s="220" t="s">
        <v>193</v>
      </c>
      <c r="AU1291" s="220" t="s">
        <v>80</v>
      </c>
      <c r="AV1291" s="14" t="s">
        <v>80</v>
      </c>
      <c r="AW1291" s="14" t="s">
        <v>4</v>
      </c>
      <c r="AX1291" s="14" t="s">
        <v>78</v>
      </c>
      <c r="AY1291" s="220" t="s">
        <v>180</v>
      </c>
    </row>
    <row r="1292" spans="1:65" s="2" customFormat="1" ht="24.2" customHeight="1">
      <c r="A1292" s="36"/>
      <c r="B1292" s="37"/>
      <c r="C1292" s="180" t="s">
        <v>1363</v>
      </c>
      <c r="D1292" s="180" t="s">
        <v>182</v>
      </c>
      <c r="E1292" s="181" t="s">
        <v>1364</v>
      </c>
      <c r="F1292" s="182" t="s">
        <v>1365</v>
      </c>
      <c r="G1292" s="183" t="s">
        <v>765</v>
      </c>
      <c r="H1292" s="253"/>
      <c r="I1292" s="185"/>
      <c r="J1292" s="186">
        <f>ROUND(I1292*H1292,2)</f>
        <v>0</v>
      </c>
      <c r="K1292" s="182" t="s">
        <v>186</v>
      </c>
      <c r="L1292" s="41"/>
      <c r="M1292" s="187" t="s">
        <v>19</v>
      </c>
      <c r="N1292" s="188" t="s">
        <v>42</v>
      </c>
      <c r="O1292" s="66"/>
      <c r="P1292" s="189">
        <f>O1292*H1292</f>
        <v>0</v>
      </c>
      <c r="Q1292" s="189">
        <v>0</v>
      </c>
      <c r="R1292" s="189">
        <f>Q1292*H1292</f>
        <v>0</v>
      </c>
      <c r="S1292" s="189">
        <v>0</v>
      </c>
      <c r="T1292" s="190">
        <f>S1292*H1292</f>
        <v>0</v>
      </c>
      <c r="U1292" s="36"/>
      <c r="V1292" s="36"/>
      <c r="W1292" s="36"/>
      <c r="X1292" s="36"/>
      <c r="Y1292" s="36"/>
      <c r="Z1292" s="36"/>
      <c r="AA1292" s="36"/>
      <c r="AB1292" s="36"/>
      <c r="AC1292" s="36"/>
      <c r="AD1292" s="36"/>
      <c r="AE1292" s="36"/>
      <c r="AR1292" s="191" t="s">
        <v>312</v>
      </c>
      <c r="AT1292" s="191" t="s">
        <v>182</v>
      </c>
      <c r="AU1292" s="191" t="s">
        <v>80</v>
      </c>
      <c r="AY1292" s="19" t="s">
        <v>180</v>
      </c>
      <c r="BE1292" s="192">
        <f>IF(N1292="základní",J1292,0)</f>
        <v>0</v>
      </c>
      <c r="BF1292" s="192">
        <f>IF(N1292="snížená",J1292,0)</f>
        <v>0</v>
      </c>
      <c r="BG1292" s="192">
        <f>IF(N1292="zákl. přenesená",J1292,0)</f>
        <v>0</v>
      </c>
      <c r="BH1292" s="192">
        <f>IF(N1292="sníž. přenesená",J1292,0)</f>
        <v>0</v>
      </c>
      <c r="BI1292" s="192">
        <f>IF(N1292="nulová",J1292,0)</f>
        <v>0</v>
      </c>
      <c r="BJ1292" s="19" t="s">
        <v>78</v>
      </c>
      <c r="BK1292" s="192">
        <f>ROUND(I1292*H1292,2)</f>
        <v>0</v>
      </c>
      <c r="BL1292" s="19" t="s">
        <v>312</v>
      </c>
      <c r="BM1292" s="191" t="s">
        <v>1366</v>
      </c>
    </row>
    <row r="1293" spans="1:65" s="2" customFormat="1" ht="29.25">
      <c r="A1293" s="36"/>
      <c r="B1293" s="37"/>
      <c r="C1293" s="38"/>
      <c r="D1293" s="193" t="s">
        <v>189</v>
      </c>
      <c r="E1293" s="38"/>
      <c r="F1293" s="194" t="s">
        <v>1367</v>
      </c>
      <c r="G1293" s="38"/>
      <c r="H1293" s="38"/>
      <c r="I1293" s="195"/>
      <c r="J1293" s="38"/>
      <c r="K1293" s="38"/>
      <c r="L1293" s="41"/>
      <c r="M1293" s="196"/>
      <c r="N1293" s="197"/>
      <c r="O1293" s="66"/>
      <c r="P1293" s="66"/>
      <c r="Q1293" s="66"/>
      <c r="R1293" s="66"/>
      <c r="S1293" s="66"/>
      <c r="T1293" s="67"/>
      <c r="U1293" s="36"/>
      <c r="V1293" s="36"/>
      <c r="W1293" s="36"/>
      <c r="X1293" s="36"/>
      <c r="Y1293" s="36"/>
      <c r="Z1293" s="36"/>
      <c r="AA1293" s="36"/>
      <c r="AB1293" s="36"/>
      <c r="AC1293" s="36"/>
      <c r="AD1293" s="36"/>
      <c r="AE1293" s="36"/>
      <c r="AT1293" s="19" t="s">
        <v>189</v>
      </c>
      <c r="AU1293" s="19" t="s">
        <v>80</v>
      </c>
    </row>
    <row r="1294" spans="1:65" s="2" customFormat="1" ht="11.25">
      <c r="A1294" s="36"/>
      <c r="B1294" s="37"/>
      <c r="C1294" s="38"/>
      <c r="D1294" s="198" t="s">
        <v>191</v>
      </c>
      <c r="E1294" s="38"/>
      <c r="F1294" s="199" t="s">
        <v>1368</v>
      </c>
      <c r="G1294" s="38"/>
      <c r="H1294" s="38"/>
      <c r="I1294" s="195"/>
      <c r="J1294" s="38"/>
      <c r="K1294" s="38"/>
      <c r="L1294" s="41"/>
      <c r="M1294" s="196"/>
      <c r="N1294" s="197"/>
      <c r="O1294" s="66"/>
      <c r="P1294" s="66"/>
      <c r="Q1294" s="66"/>
      <c r="R1294" s="66"/>
      <c r="S1294" s="66"/>
      <c r="T1294" s="67"/>
      <c r="U1294" s="36"/>
      <c r="V1294" s="36"/>
      <c r="W1294" s="36"/>
      <c r="X1294" s="36"/>
      <c r="Y1294" s="36"/>
      <c r="Z1294" s="36"/>
      <c r="AA1294" s="36"/>
      <c r="AB1294" s="36"/>
      <c r="AC1294" s="36"/>
      <c r="AD1294" s="36"/>
      <c r="AE1294" s="36"/>
      <c r="AT1294" s="19" t="s">
        <v>191</v>
      </c>
      <c r="AU1294" s="19" t="s">
        <v>80</v>
      </c>
    </row>
    <row r="1295" spans="1:65" s="12" customFormat="1" ht="22.9" customHeight="1">
      <c r="B1295" s="164"/>
      <c r="C1295" s="165"/>
      <c r="D1295" s="166" t="s">
        <v>70</v>
      </c>
      <c r="E1295" s="178" t="s">
        <v>1369</v>
      </c>
      <c r="F1295" s="178" t="s">
        <v>1370</v>
      </c>
      <c r="G1295" s="165"/>
      <c r="H1295" s="165"/>
      <c r="I1295" s="168"/>
      <c r="J1295" s="179">
        <f>BK1295</f>
        <v>0</v>
      </c>
      <c r="K1295" s="165"/>
      <c r="L1295" s="170"/>
      <c r="M1295" s="171"/>
      <c r="N1295" s="172"/>
      <c r="O1295" s="172"/>
      <c r="P1295" s="173">
        <f>SUM(P1296:P1426)</f>
        <v>0</v>
      </c>
      <c r="Q1295" s="172"/>
      <c r="R1295" s="173">
        <f>SUM(R1296:R1426)</f>
        <v>6.1280402999999994</v>
      </c>
      <c r="S1295" s="172"/>
      <c r="T1295" s="174">
        <f>SUM(T1296:T1426)</f>
        <v>0</v>
      </c>
      <c r="AR1295" s="175" t="s">
        <v>80</v>
      </c>
      <c r="AT1295" s="176" t="s">
        <v>70</v>
      </c>
      <c r="AU1295" s="176" t="s">
        <v>78</v>
      </c>
      <c r="AY1295" s="175" t="s">
        <v>180</v>
      </c>
      <c r="BK1295" s="177">
        <f>SUM(BK1296:BK1426)</f>
        <v>0</v>
      </c>
    </row>
    <row r="1296" spans="1:65" s="2" customFormat="1" ht="16.5" customHeight="1">
      <c r="A1296" s="36"/>
      <c r="B1296" s="37"/>
      <c r="C1296" s="180" t="s">
        <v>1371</v>
      </c>
      <c r="D1296" s="180" t="s">
        <v>182</v>
      </c>
      <c r="E1296" s="181" t="s">
        <v>1372</v>
      </c>
      <c r="F1296" s="182" t="s">
        <v>1373</v>
      </c>
      <c r="G1296" s="183" t="s">
        <v>230</v>
      </c>
      <c r="H1296" s="184">
        <v>298.149</v>
      </c>
      <c r="I1296" s="185"/>
      <c r="J1296" s="186">
        <f>ROUND(I1296*H1296,2)</f>
        <v>0</v>
      </c>
      <c r="K1296" s="182" t="s">
        <v>186</v>
      </c>
      <c r="L1296" s="41"/>
      <c r="M1296" s="187" t="s">
        <v>19</v>
      </c>
      <c r="N1296" s="188" t="s">
        <v>42</v>
      </c>
      <c r="O1296" s="66"/>
      <c r="P1296" s="189">
        <f>O1296*H1296</f>
        <v>0</v>
      </c>
      <c r="Q1296" s="189">
        <v>0</v>
      </c>
      <c r="R1296" s="189">
        <f>Q1296*H1296</f>
        <v>0</v>
      </c>
      <c r="S1296" s="189">
        <v>0</v>
      </c>
      <c r="T1296" s="190">
        <f>S1296*H1296</f>
        <v>0</v>
      </c>
      <c r="U1296" s="36"/>
      <c r="V1296" s="36"/>
      <c r="W1296" s="36"/>
      <c r="X1296" s="36"/>
      <c r="Y1296" s="36"/>
      <c r="Z1296" s="36"/>
      <c r="AA1296" s="36"/>
      <c r="AB1296" s="36"/>
      <c r="AC1296" s="36"/>
      <c r="AD1296" s="36"/>
      <c r="AE1296" s="36"/>
      <c r="AR1296" s="191" t="s">
        <v>312</v>
      </c>
      <c r="AT1296" s="191" t="s">
        <v>182</v>
      </c>
      <c r="AU1296" s="191" t="s">
        <v>80</v>
      </c>
      <c r="AY1296" s="19" t="s">
        <v>180</v>
      </c>
      <c r="BE1296" s="192">
        <f>IF(N1296="základní",J1296,0)</f>
        <v>0</v>
      </c>
      <c r="BF1296" s="192">
        <f>IF(N1296="snížená",J1296,0)</f>
        <v>0</v>
      </c>
      <c r="BG1296" s="192">
        <f>IF(N1296="zákl. přenesená",J1296,0)</f>
        <v>0</v>
      </c>
      <c r="BH1296" s="192">
        <f>IF(N1296="sníž. přenesená",J1296,0)</f>
        <v>0</v>
      </c>
      <c r="BI1296" s="192">
        <f>IF(N1296="nulová",J1296,0)</f>
        <v>0</v>
      </c>
      <c r="BJ1296" s="19" t="s">
        <v>78</v>
      </c>
      <c r="BK1296" s="192">
        <f>ROUND(I1296*H1296,2)</f>
        <v>0</v>
      </c>
      <c r="BL1296" s="19" t="s">
        <v>312</v>
      </c>
      <c r="BM1296" s="191" t="s">
        <v>1374</v>
      </c>
    </row>
    <row r="1297" spans="1:51" s="2" customFormat="1" ht="19.5">
      <c r="A1297" s="36"/>
      <c r="B1297" s="37"/>
      <c r="C1297" s="38"/>
      <c r="D1297" s="193" t="s">
        <v>189</v>
      </c>
      <c r="E1297" s="38"/>
      <c r="F1297" s="194" t="s">
        <v>1375</v>
      </c>
      <c r="G1297" s="38"/>
      <c r="H1297" s="38"/>
      <c r="I1297" s="195"/>
      <c r="J1297" s="38"/>
      <c r="K1297" s="38"/>
      <c r="L1297" s="41"/>
      <c r="M1297" s="196"/>
      <c r="N1297" s="197"/>
      <c r="O1297" s="66"/>
      <c r="P1297" s="66"/>
      <c r="Q1297" s="66"/>
      <c r="R1297" s="66"/>
      <c r="S1297" s="66"/>
      <c r="T1297" s="67"/>
      <c r="U1297" s="36"/>
      <c r="V1297" s="36"/>
      <c r="W1297" s="36"/>
      <c r="X1297" s="36"/>
      <c r="Y1297" s="36"/>
      <c r="Z1297" s="36"/>
      <c r="AA1297" s="36"/>
      <c r="AB1297" s="36"/>
      <c r="AC1297" s="36"/>
      <c r="AD1297" s="36"/>
      <c r="AE1297" s="36"/>
      <c r="AT1297" s="19" t="s">
        <v>189</v>
      </c>
      <c r="AU1297" s="19" t="s">
        <v>80</v>
      </c>
    </row>
    <row r="1298" spans="1:51" s="2" customFormat="1" ht="11.25">
      <c r="A1298" s="36"/>
      <c r="B1298" s="37"/>
      <c r="C1298" s="38"/>
      <c r="D1298" s="198" t="s">
        <v>191</v>
      </c>
      <c r="E1298" s="38"/>
      <c r="F1298" s="199" t="s">
        <v>1376</v>
      </c>
      <c r="G1298" s="38"/>
      <c r="H1298" s="38"/>
      <c r="I1298" s="195"/>
      <c r="J1298" s="38"/>
      <c r="K1298" s="38"/>
      <c r="L1298" s="41"/>
      <c r="M1298" s="196"/>
      <c r="N1298" s="197"/>
      <c r="O1298" s="66"/>
      <c r="P1298" s="66"/>
      <c r="Q1298" s="66"/>
      <c r="R1298" s="66"/>
      <c r="S1298" s="66"/>
      <c r="T1298" s="67"/>
      <c r="U1298" s="36"/>
      <c r="V1298" s="36"/>
      <c r="W1298" s="36"/>
      <c r="X1298" s="36"/>
      <c r="Y1298" s="36"/>
      <c r="Z1298" s="36"/>
      <c r="AA1298" s="36"/>
      <c r="AB1298" s="36"/>
      <c r="AC1298" s="36"/>
      <c r="AD1298" s="36"/>
      <c r="AE1298" s="36"/>
      <c r="AT1298" s="19" t="s">
        <v>191</v>
      </c>
      <c r="AU1298" s="19" t="s">
        <v>80</v>
      </c>
    </row>
    <row r="1299" spans="1:51" s="13" customFormat="1" ht="11.25">
      <c r="B1299" s="200"/>
      <c r="C1299" s="201"/>
      <c r="D1299" s="193" t="s">
        <v>193</v>
      </c>
      <c r="E1299" s="202" t="s">
        <v>19</v>
      </c>
      <c r="F1299" s="203" t="s">
        <v>284</v>
      </c>
      <c r="G1299" s="201"/>
      <c r="H1299" s="202" t="s">
        <v>19</v>
      </c>
      <c r="I1299" s="204"/>
      <c r="J1299" s="201"/>
      <c r="K1299" s="201"/>
      <c r="L1299" s="205"/>
      <c r="M1299" s="206"/>
      <c r="N1299" s="207"/>
      <c r="O1299" s="207"/>
      <c r="P1299" s="207"/>
      <c r="Q1299" s="207"/>
      <c r="R1299" s="207"/>
      <c r="S1299" s="207"/>
      <c r="T1299" s="208"/>
      <c r="AT1299" s="209" t="s">
        <v>193</v>
      </c>
      <c r="AU1299" s="209" t="s">
        <v>80</v>
      </c>
      <c r="AV1299" s="13" t="s">
        <v>78</v>
      </c>
      <c r="AW1299" s="13" t="s">
        <v>33</v>
      </c>
      <c r="AX1299" s="13" t="s">
        <v>71</v>
      </c>
      <c r="AY1299" s="209" t="s">
        <v>180</v>
      </c>
    </row>
    <row r="1300" spans="1:51" s="14" customFormat="1" ht="11.25">
      <c r="B1300" s="210"/>
      <c r="C1300" s="211"/>
      <c r="D1300" s="193" t="s">
        <v>193</v>
      </c>
      <c r="E1300" s="212" t="s">
        <v>19</v>
      </c>
      <c r="F1300" s="213" t="s">
        <v>1377</v>
      </c>
      <c r="G1300" s="211"/>
      <c r="H1300" s="214">
        <v>21.757000000000001</v>
      </c>
      <c r="I1300" s="215"/>
      <c r="J1300" s="211"/>
      <c r="K1300" s="211"/>
      <c r="L1300" s="216"/>
      <c r="M1300" s="217"/>
      <c r="N1300" s="218"/>
      <c r="O1300" s="218"/>
      <c r="P1300" s="218"/>
      <c r="Q1300" s="218"/>
      <c r="R1300" s="218"/>
      <c r="S1300" s="218"/>
      <c r="T1300" s="219"/>
      <c r="AT1300" s="220" t="s">
        <v>193</v>
      </c>
      <c r="AU1300" s="220" t="s">
        <v>80</v>
      </c>
      <c r="AV1300" s="14" t="s">
        <v>80</v>
      </c>
      <c r="AW1300" s="14" t="s">
        <v>33</v>
      </c>
      <c r="AX1300" s="14" t="s">
        <v>71</v>
      </c>
      <c r="AY1300" s="220" t="s">
        <v>180</v>
      </c>
    </row>
    <row r="1301" spans="1:51" s="14" customFormat="1" ht="22.5">
      <c r="B1301" s="210"/>
      <c r="C1301" s="211"/>
      <c r="D1301" s="193" t="s">
        <v>193</v>
      </c>
      <c r="E1301" s="212" t="s">
        <v>19</v>
      </c>
      <c r="F1301" s="213" t="s">
        <v>1378</v>
      </c>
      <c r="G1301" s="211"/>
      <c r="H1301" s="214">
        <v>24.568999999999999</v>
      </c>
      <c r="I1301" s="215"/>
      <c r="J1301" s="211"/>
      <c r="K1301" s="211"/>
      <c r="L1301" s="216"/>
      <c r="M1301" s="217"/>
      <c r="N1301" s="218"/>
      <c r="O1301" s="218"/>
      <c r="P1301" s="218"/>
      <c r="Q1301" s="218"/>
      <c r="R1301" s="218"/>
      <c r="S1301" s="218"/>
      <c r="T1301" s="219"/>
      <c r="AT1301" s="220" t="s">
        <v>193</v>
      </c>
      <c r="AU1301" s="220" t="s">
        <v>80</v>
      </c>
      <c r="AV1301" s="14" t="s">
        <v>80</v>
      </c>
      <c r="AW1301" s="14" t="s">
        <v>33</v>
      </c>
      <c r="AX1301" s="14" t="s">
        <v>71</v>
      </c>
      <c r="AY1301" s="220" t="s">
        <v>180</v>
      </c>
    </row>
    <row r="1302" spans="1:51" s="14" customFormat="1" ht="11.25">
      <c r="B1302" s="210"/>
      <c r="C1302" s="211"/>
      <c r="D1302" s="193" t="s">
        <v>193</v>
      </c>
      <c r="E1302" s="212" t="s">
        <v>19</v>
      </c>
      <c r="F1302" s="213" t="s">
        <v>1379</v>
      </c>
      <c r="G1302" s="211"/>
      <c r="H1302" s="214">
        <v>15.512</v>
      </c>
      <c r="I1302" s="215"/>
      <c r="J1302" s="211"/>
      <c r="K1302" s="211"/>
      <c r="L1302" s="216"/>
      <c r="M1302" s="217"/>
      <c r="N1302" s="218"/>
      <c r="O1302" s="218"/>
      <c r="P1302" s="218"/>
      <c r="Q1302" s="218"/>
      <c r="R1302" s="218"/>
      <c r="S1302" s="218"/>
      <c r="T1302" s="219"/>
      <c r="AT1302" s="220" t="s">
        <v>193</v>
      </c>
      <c r="AU1302" s="220" t="s">
        <v>80</v>
      </c>
      <c r="AV1302" s="14" t="s">
        <v>80</v>
      </c>
      <c r="AW1302" s="14" t="s">
        <v>33</v>
      </c>
      <c r="AX1302" s="14" t="s">
        <v>71</v>
      </c>
      <c r="AY1302" s="220" t="s">
        <v>180</v>
      </c>
    </row>
    <row r="1303" spans="1:51" s="14" customFormat="1" ht="11.25">
      <c r="B1303" s="210"/>
      <c r="C1303" s="211"/>
      <c r="D1303" s="193" t="s">
        <v>193</v>
      </c>
      <c r="E1303" s="212" t="s">
        <v>19</v>
      </c>
      <c r="F1303" s="213" t="s">
        <v>1380</v>
      </c>
      <c r="G1303" s="211"/>
      <c r="H1303" s="214">
        <v>11.680999999999999</v>
      </c>
      <c r="I1303" s="215"/>
      <c r="J1303" s="211"/>
      <c r="K1303" s="211"/>
      <c r="L1303" s="216"/>
      <c r="M1303" s="217"/>
      <c r="N1303" s="218"/>
      <c r="O1303" s="218"/>
      <c r="P1303" s="218"/>
      <c r="Q1303" s="218"/>
      <c r="R1303" s="218"/>
      <c r="S1303" s="218"/>
      <c r="T1303" s="219"/>
      <c r="AT1303" s="220" t="s">
        <v>193</v>
      </c>
      <c r="AU1303" s="220" t="s">
        <v>80</v>
      </c>
      <c r="AV1303" s="14" t="s">
        <v>80</v>
      </c>
      <c r="AW1303" s="14" t="s">
        <v>33</v>
      </c>
      <c r="AX1303" s="14" t="s">
        <v>71</v>
      </c>
      <c r="AY1303" s="220" t="s">
        <v>180</v>
      </c>
    </row>
    <row r="1304" spans="1:51" s="14" customFormat="1" ht="11.25">
      <c r="B1304" s="210"/>
      <c r="C1304" s="211"/>
      <c r="D1304" s="193" t="s">
        <v>193</v>
      </c>
      <c r="E1304" s="212" t="s">
        <v>19</v>
      </c>
      <c r="F1304" s="213" t="s">
        <v>1381</v>
      </c>
      <c r="G1304" s="211"/>
      <c r="H1304" s="214">
        <v>11.680999999999999</v>
      </c>
      <c r="I1304" s="215"/>
      <c r="J1304" s="211"/>
      <c r="K1304" s="211"/>
      <c r="L1304" s="216"/>
      <c r="M1304" s="217"/>
      <c r="N1304" s="218"/>
      <c r="O1304" s="218"/>
      <c r="P1304" s="218"/>
      <c r="Q1304" s="218"/>
      <c r="R1304" s="218"/>
      <c r="S1304" s="218"/>
      <c r="T1304" s="219"/>
      <c r="AT1304" s="220" t="s">
        <v>193</v>
      </c>
      <c r="AU1304" s="220" t="s">
        <v>80</v>
      </c>
      <c r="AV1304" s="14" t="s">
        <v>80</v>
      </c>
      <c r="AW1304" s="14" t="s">
        <v>33</v>
      </c>
      <c r="AX1304" s="14" t="s">
        <v>71</v>
      </c>
      <c r="AY1304" s="220" t="s">
        <v>180</v>
      </c>
    </row>
    <row r="1305" spans="1:51" s="14" customFormat="1" ht="11.25">
      <c r="B1305" s="210"/>
      <c r="C1305" s="211"/>
      <c r="D1305" s="193" t="s">
        <v>193</v>
      </c>
      <c r="E1305" s="212" t="s">
        <v>19</v>
      </c>
      <c r="F1305" s="213" t="s">
        <v>1382</v>
      </c>
      <c r="G1305" s="211"/>
      <c r="H1305" s="214">
        <v>13.78</v>
      </c>
      <c r="I1305" s="215"/>
      <c r="J1305" s="211"/>
      <c r="K1305" s="211"/>
      <c r="L1305" s="216"/>
      <c r="M1305" s="217"/>
      <c r="N1305" s="218"/>
      <c r="O1305" s="218"/>
      <c r="P1305" s="218"/>
      <c r="Q1305" s="218"/>
      <c r="R1305" s="218"/>
      <c r="S1305" s="218"/>
      <c r="T1305" s="219"/>
      <c r="AT1305" s="220" t="s">
        <v>193</v>
      </c>
      <c r="AU1305" s="220" t="s">
        <v>80</v>
      </c>
      <c r="AV1305" s="14" t="s">
        <v>80</v>
      </c>
      <c r="AW1305" s="14" t="s">
        <v>33</v>
      </c>
      <c r="AX1305" s="14" t="s">
        <v>71</v>
      </c>
      <c r="AY1305" s="220" t="s">
        <v>180</v>
      </c>
    </row>
    <row r="1306" spans="1:51" s="14" customFormat="1" ht="11.25">
      <c r="B1306" s="210"/>
      <c r="C1306" s="211"/>
      <c r="D1306" s="193" t="s">
        <v>193</v>
      </c>
      <c r="E1306" s="212" t="s">
        <v>19</v>
      </c>
      <c r="F1306" s="213" t="s">
        <v>1383</v>
      </c>
      <c r="G1306" s="211"/>
      <c r="H1306" s="214">
        <v>49.411999999999999</v>
      </c>
      <c r="I1306" s="215"/>
      <c r="J1306" s="211"/>
      <c r="K1306" s="211"/>
      <c r="L1306" s="216"/>
      <c r="M1306" s="217"/>
      <c r="N1306" s="218"/>
      <c r="O1306" s="218"/>
      <c r="P1306" s="218"/>
      <c r="Q1306" s="218"/>
      <c r="R1306" s="218"/>
      <c r="S1306" s="218"/>
      <c r="T1306" s="219"/>
      <c r="AT1306" s="220" t="s">
        <v>193</v>
      </c>
      <c r="AU1306" s="220" t="s">
        <v>80</v>
      </c>
      <c r="AV1306" s="14" t="s">
        <v>80</v>
      </c>
      <c r="AW1306" s="14" t="s">
        <v>33</v>
      </c>
      <c r="AX1306" s="14" t="s">
        <v>71</v>
      </c>
      <c r="AY1306" s="220" t="s">
        <v>180</v>
      </c>
    </row>
    <row r="1307" spans="1:51" s="14" customFormat="1" ht="11.25">
      <c r="B1307" s="210"/>
      <c r="C1307" s="211"/>
      <c r="D1307" s="193" t="s">
        <v>193</v>
      </c>
      <c r="E1307" s="212" t="s">
        <v>19</v>
      </c>
      <c r="F1307" s="213" t="s">
        <v>1384</v>
      </c>
      <c r="G1307" s="211"/>
      <c r="H1307" s="214">
        <v>14.747</v>
      </c>
      <c r="I1307" s="215"/>
      <c r="J1307" s="211"/>
      <c r="K1307" s="211"/>
      <c r="L1307" s="216"/>
      <c r="M1307" s="217"/>
      <c r="N1307" s="218"/>
      <c r="O1307" s="218"/>
      <c r="P1307" s="218"/>
      <c r="Q1307" s="218"/>
      <c r="R1307" s="218"/>
      <c r="S1307" s="218"/>
      <c r="T1307" s="219"/>
      <c r="AT1307" s="220" t="s">
        <v>193</v>
      </c>
      <c r="AU1307" s="220" t="s">
        <v>80</v>
      </c>
      <c r="AV1307" s="14" t="s">
        <v>80</v>
      </c>
      <c r="AW1307" s="14" t="s">
        <v>33</v>
      </c>
      <c r="AX1307" s="14" t="s">
        <v>71</v>
      </c>
      <c r="AY1307" s="220" t="s">
        <v>180</v>
      </c>
    </row>
    <row r="1308" spans="1:51" s="14" customFormat="1" ht="11.25">
      <c r="B1308" s="210"/>
      <c r="C1308" s="211"/>
      <c r="D1308" s="193" t="s">
        <v>193</v>
      </c>
      <c r="E1308" s="212" t="s">
        <v>19</v>
      </c>
      <c r="F1308" s="213" t="s">
        <v>1385</v>
      </c>
      <c r="G1308" s="211"/>
      <c r="H1308" s="214">
        <v>19.440000000000001</v>
      </c>
      <c r="I1308" s="215"/>
      <c r="J1308" s="211"/>
      <c r="K1308" s="211"/>
      <c r="L1308" s="216"/>
      <c r="M1308" s="217"/>
      <c r="N1308" s="218"/>
      <c r="O1308" s="218"/>
      <c r="P1308" s="218"/>
      <c r="Q1308" s="218"/>
      <c r="R1308" s="218"/>
      <c r="S1308" s="218"/>
      <c r="T1308" s="219"/>
      <c r="AT1308" s="220" t="s">
        <v>193</v>
      </c>
      <c r="AU1308" s="220" t="s">
        <v>80</v>
      </c>
      <c r="AV1308" s="14" t="s">
        <v>80</v>
      </c>
      <c r="AW1308" s="14" t="s">
        <v>33</v>
      </c>
      <c r="AX1308" s="14" t="s">
        <v>71</v>
      </c>
      <c r="AY1308" s="220" t="s">
        <v>180</v>
      </c>
    </row>
    <row r="1309" spans="1:51" s="14" customFormat="1" ht="11.25">
      <c r="B1309" s="210"/>
      <c r="C1309" s="211"/>
      <c r="D1309" s="193" t="s">
        <v>193</v>
      </c>
      <c r="E1309" s="212" t="s">
        <v>19</v>
      </c>
      <c r="F1309" s="213" t="s">
        <v>1386</v>
      </c>
      <c r="G1309" s="211"/>
      <c r="H1309" s="214">
        <v>22.937000000000001</v>
      </c>
      <c r="I1309" s="215"/>
      <c r="J1309" s="211"/>
      <c r="K1309" s="211"/>
      <c r="L1309" s="216"/>
      <c r="M1309" s="217"/>
      <c r="N1309" s="218"/>
      <c r="O1309" s="218"/>
      <c r="P1309" s="218"/>
      <c r="Q1309" s="218"/>
      <c r="R1309" s="218"/>
      <c r="S1309" s="218"/>
      <c r="T1309" s="219"/>
      <c r="AT1309" s="220" t="s">
        <v>193</v>
      </c>
      <c r="AU1309" s="220" t="s">
        <v>80</v>
      </c>
      <c r="AV1309" s="14" t="s">
        <v>80</v>
      </c>
      <c r="AW1309" s="14" t="s">
        <v>33</v>
      </c>
      <c r="AX1309" s="14" t="s">
        <v>71</v>
      </c>
      <c r="AY1309" s="220" t="s">
        <v>180</v>
      </c>
    </row>
    <row r="1310" spans="1:51" s="14" customFormat="1" ht="11.25">
      <c r="B1310" s="210"/>
      <c r="C1310" s="211"/>
      <c r="D1310" s="193" t="s">
        <v>193</v>
      </c>
      <c r="E1310" s="212" t="s">
        <v>19</v>
      </c>
      <c r="F1310" s="213" t="s">
        <v>1387</v>
      </c>
      <c r="G1310" s="211"/>
      <c r="H1310" s="214">
        <v>39.424999999999997</v>
      </c>
      <c r="I1310" s="215"/>
      <c r="J1310" s="211"/>
      <c r="K1310" s="211"/>
      <c r="L1310" s="216"/>
      <c r="M1310" s="217"/>
      <c r="N1310" s="218"/>
      <c r="O1310" s="218"/>
      <c r="P1310" s="218"/>
      <c r="Q1310" s="218"/>
      <c r="R1310" s="218"/>
      <c r="S1310" s="218"/>
      <c r="T1310" s="219"/>
      <c r="AT1310" s="220" t="s">
        <v>193</v>
      </c>
      <c r="AU1310" s="220" t="s">
        <v>80</v>
      </c>
      <c r="AV1310" s="14" t="s">
        <v>80</v>
      </c>
      <c r="AW1310" s="14" t="s">
        <v>33</v>
      </c>
      <c r="AX1310" s="14" t="s">
        <v>71</v>
      </c>
      <c r="AY1310" s="220" t="s">
        <v>180</v>
      </c>
    </row>
    <row r="1311" spans="1:51" s="14" customFormat="1" ht="11.25">
      <c r="B1311" s="210"/>
      <c r="C1311" s="211"/>
      <c r="D1311" s="193" t="s">
        <v>193</v>
      </c>
      <c r="E1311" s="212" t="s">
        <v>19</v>
      </c>
      <c r="F1311" s="213" t="s">
        <v>1388</v>
      </c>
      <c r="G1311" s="211"/>
      <c r="H1311" s="214">
        <v>1.32</v>
      </c>
      <c r="I1311" s="215"/>
      <c r="J1311" s="211"/>
      <c r="K1311" s="211"/>
      <c r="L1311" s="216"/>
      <c r="M1311" s="217"/>
      <c r="N1311" s="218"/>
      <c r="O1311" s="218"/>
      <c r="P1311" s="218"/>
      <c r="Q1311" s="218"/>
      <c r="R1311" s="218"/>
      <c r="S1311" s="218"/>
      <c r="T1311" s="219"/>
      <c r="AT1311" s="220" t="s">
        <v>193</v>
      </c>
      <c r="AU1311" s="220" t="s">
        <v>80</v>
      </c>
      <c r="AV1311" s="14" t="s">
        <v>80</v>
      </c>
      <c r="AW1311" s="14" t="s">
        <v>33</v>
      </c>
      <c r="AX1311" s="14" t="s">
        <v>71</v>
      </c>
      <c r="AY1311" s="220" t="s">
        <v>180</v>
      </c>
    </row>
    <row r="1312" spans="1:51" s="14" customFormat="1" ht="11.25">
      <c r="B1312" s="210"/>
      <c r="C1312" s="211"/>
      <c r="D1312" s="193" t="s">
        <v>193</v>
      </c>
      <c r="E1312" s="212" t="s">
        <v>19</v>
      </c>
      <c r="F1312" s="213" t="s">
        <v>1389</v>
      </c>
      <c r="G1312" s="211"/>
      <c r="H1312" s="214">
        <v>16.364000000000001</v>
      </c>
      <c r="I1312" s="215"/>
      <c r="J1312" s="211"/>
      <c r="K1312" s="211"/>
      <c r="L1312" s="216"/>
      <c r="M1312" s="217"/>
      <c r="N1312" s="218"/>
      <c r="O1312" s="218"/>
      <c r="P1312" s="218"/>
      <c r="Q1312" s="218"/>
      <c r="R1312" s="218"/>
      <c r="S1312" s="218"/>
      <c r="T1312" s="219"/>
      <c r="AT1312" s="220" t="s">
        <v>193</v>
      </c>
      <c r="AU1312" s="220" t="s">
        <v>80</v>
      </c>
      <c r="AV1312" s="14" t="s">
        <v>80</v>
      </c>
      <c r="AW1312" s="14" t="s">
        <v>33</v>
      </c>
      <c r="AX1312" s="14" t="s">
        <v>71</v>
      </c>
      <c r="AY1312" s="220" t="s">
        <v>180</v>
      </c>
    </row>
    <row r="1313" spans="1:65" s="14" customFormat="1" ht="11.25">
      <c r="B1313" s="210"/>
      <c r="C1313" s="211"/>
      <c r="D1313" s="193" t="s">
        <v>193</v>
      </c>
      <c r="E1313" s="212" t="s">
        <v>19</v>
      </c>
      <c r="F1313" s="213" t="s">
        <v>1390</v>
      </c>
      <c r="G1313" s="211"/>
      <c r="H1313" s="214">
        <v>1.44</v>
      </c>
      <c r="I1313" s="215"/>
      <c r="J1313" s="211"/>
      <c r="K1313" s="211"/>
      <c r="L1313" s="216"/>
      <c r="M1313" s="217"/>
      <c r="N1313" s="218"/>
      <c r="O1313" s="218"/>
      <c r="P1313" s="218"/>
      <c r="Q1313" s="218"/>
      <c r="R1313" s="218"/>
      <c r="S1313" s="218"/>
      <c r="T1313" s="219"/>
      <c r="AT1313" s="220" t="s">
        <v>193</v>
      </c>
      <c r="AU1313" s="220" t="s">
        <v>80</v>
      </c>
      <c r="AV1313" s="14" t="s">
        <v>80</v>
      </c>
      <c r="AW1313" s="14" t="s">
        <v>33</v>
      </c>
      <c r="AX1313" s="14" t="s">
        <v>71</v>
      </c>
      <c r="AY1313" s="220" t="s">
        <v>180</v>
      </c>
    </row>
    <row r="1314" spans="1:65" s="14" customFormat="1" ht="11.25">
      <c r="B1314" s="210"/>
      <c r="C1314" s="211"/>
      <c r="D1314" s="193" t="s">
        <v>193</v>
      </c>
      <c r="E1314" s="212" t="s">
        <v>19</v>
      </c>
      <c r="F1314" s="213" t="s">
        <v>1391</v>
      </c>
      <c r="G1314" s="211"/>
      <c r="H1314" s="214">
        <v>16.884</v>
      </c>
      <c r="I1314" s="215"/>
      <c r="J1314" s="211"/>
      <c r="K1314" s="211"/>
      <c r="L1314" s="216"/>
      <c r="M1314" s="217"/>
      <c r="N1314" s="218"/>
      <c r="O1314" s="218"/>
      <c r="P1314" s="218"/>
      <c r="Q1314" s="218"/>
      <c r="R1314" s="218"/>
      <c r="S1314" s="218"/>
      <c r="T1314" s="219"/>
      <c r="AT1314" s="220" t="s">
        <v>193</v>
      </c>
      <c r="AU1314" s="220" t="s">
        <v>80</v>
      </c>
      <c r="AV1314" s="14" t="s">
        <v>80</v>
      </c>
      <c r="AW1314" s="14" t="s">
        <v>33</v>
      </c>
      <c r="AX1314" s="14" t="s">
        <v>71</v>
      </c>
      <c r="AY1314" s="220" t="s">
        <v>180</v>
      </c>
    </row>
    <row r="1315" spans="1:65" s="14" customFormat="1" ht="11.25">
      <c r="B1315" s="210"/>
      <c r="C1315" s="211"/>
      <c r="D1315" s="193" t="s">
        <v>193</v>
      </c>
      <c r="E1315" s="212" t="s">
        <v>19</v>
      </c>
      <c r="F1315" s="213" t="s">
        <v>1392</v>
      </c>
      <c r="G1315" s="211"/>
      <c r="H1315" s="214">
        <v>6.4</v>
      </c>
      <c r="I1315" s="215"/>
      <c r="J1315" s="211"/>
      <c r="K1315" s="211"/>
      <c r="L1315" s="216"/>
      <c r="M1315" s="217"/>
      <c r="N1315" s="218"/>
      <c r="O1315" s="218"/>
      <c r="P1315" s="218"/>
      <c r="Q1315" s="218"/>
      <c r="R1315" s="218"/>
      <c r="S1315" s="218"/>
      <c r="T1315" s="219"/>
      <c r="AT1315" s="220" t="s">
        <v>193</v>
      </c>
      <c r="AU1315" s="220" t="s">
        <v>80</v>
      </c>
      <c r="AV1315" s="14" t="s">
        <v>80</v>
      </c>
      <c r="AW1315" s="14" t="s">
        <v>33</v>
      </c>
      <c r="AX1315" s="14" t="s">
        <v>71</v>
      </c>
      <c r="AY1315" s="220" t="s">
        <v>180</v>
      </c>
    </row>
    <row r="1316" spans="1:65" s="14" customFormat="1" ht="11.25">
      <c r="B1316" s="210"/>
      <c r="C1316" s="211"/>
      <c r="D1316" s="193" t="s">
        <v>193</v>
      </c>
      <c r="E1316" s="212" t="s">
        <v>19</v>
      </c>
      <c r="F1316" s="213" t="s">
        <v>1393</v>
      </c>
      <c r="G1316" s="211"/>
      <c r="H1316" s="214">
        <v>1.4</v>
      </c>
      <c r="I1316" s="215"/>
      <c r="J1316" s="211"/>
      <c r="K1316" s="211"/>
      <c r="L1316" s="216"/>
      <c r="M1316" s="217"/>
      <c r="N1316" s="218"/>
      <c r="O1316" s="218"/>
      <c r="P1316" s="218"/>
      <c r="Q1316" s="218"/>
      <c r="R1316" s="218"/>
      <c r="S1316" s="218"/>
      <c r="T1316" s="219"/>
      <c r="AT1316" s="220" t="s">
        <v>193</v>
      </c>
      <c r="AU1316" s="220" t="s">
        <v>80</v>
      </c>
      <c r="AV1316" s="14" t="s">
        <v>80</v>
      </c>
      <c r="AW1316" s="14" t="s">
        <v>33</v>
      </c>
      <c r="AX1316" s="14" t="s">
        <v>71</v>
      </c>
      <c r="AY1316" s="220" t="s">
        <v>180</v>
      </c>
    </row>
    <row r="1317" spans="1:65" s="14" customFormat="1" ht="11.25">
      <c r="B1317" s="210"/>
      <c r="C1317" s="211"/>
      <c r="D1317" s="193" t="s">
        <v>193</v>
      </c>
      <c r="E1317" s="212" t="s">
        <v>19</v>
      </c>
      <c r="F1317" s="213" t="s">
        <v>1394</v>
      </c>
      <c r="G1317" s="211"/>
      <c r="H1317" s="214">
        <v>9.4</v>
      </c>
      <c r="I1317" s="215"/>
      <c r="J1317" s="211"/>
      <c r="K1317" s="211"/>
      <c r="L1317" s="216"/>
      <c r="M1317" s="217"/>
      <c r="N1317" s="218"/>
      <c r="O1317" s="218"/>
      <c r="P1317" s="218"/>
      <c r="Q1317" s="218"/>
      <c r="R1317" s="218"/>
      <c r="S1317" s="218"/>
      <c r="T1317" s="219"/>
      <c r="AT1317" s="220" t="s">
        <v>193</v>
      </c>
      <c r="AU1317" s="220" t="s">
        <v>80</v>
      </c>
      <c r="AV1317" s="14" t="s">
        <v>80</v>
      </c>
      <c r="AW1317" s="14" t="s">
        <v>33</v>
      </c>
      <c r="AX1317" s="14" t="s">
        <v>71</v>
      </c>
      <c r="AY1317" s="220" t="s">
        <v>180</v>
      </c>
    </row>
    <row r="1318" spans="1:65" s="15" customFormat="1" ht="11.25">
      <c r="B1318" s="221"/>
      <c r="C1318" s="222"/>
      <c r="D1318" s="193" t="s">
        <v>193</v>
      </c>
      <c r="E1318" s="223" t="s">
        <v>19</v>
      </c>
      <c r="F1318" s="224" t="s">
        <v>238</v>
      </c>
      <c r="G1318" s="222"/>
      <c r="H1318" s="225">
        <v>298.149</v>
      </c>
      <c r="I1318" s="226"/>
      <c r="J1318" s="222"/>
      <c r="K1318" s="222"/>
      <c r="L1318" s="227"/>
      <c r="M1318" s="228"/>
      <c r="N1318" s="229"/>
      <c r="O1318" s="229"/>
      <c r="P1318" s="229"/>
      <c r="Q1318" s="229"/>
      <c r="R1318" s="229"/>
      <c r="S1318" s="229"/>
      <c r="T1318" s="230"/>
      <c r="AT1318" s="231" t="s">
        <v>193</v>
      </c>
      <c r="AU1318" s="231" t="s">
        <v>80</v>
      </c>
      <c r="AV1318" s="15" t="s">
        <v>187</v>
      </c>
      <c r="AW1318" s="15" t="s">
        <v>33</v>
      </c>
      <c r="AX1318" s="15" t="s">
        <v>78</v>
      </c>
      <c r="AY1318" s="231" t="s">
        <v>180</v>
      </c>
    </row>
    <row r="1319" spans="1:65" s="2" customFormat="1" ht="16.5" customHeight="1">
      <c r="A1319" s="36"/>
      <c r="B1319" s="37"/>
      <c r="C1319" s="180" t="s">
        <v>1395</v>
      </c>
      <c r="D1319" s="180" t="s">
        <v>182</v>
      </c>
      <c r="E1319" s="181" t="s">
        <v>1396</v>
      </c>
      <c r="F1319" s="182" t="s">
        <v>1397</v>
      </c>
      <c r="G1319" s="183" t="s">
        <v>230</v>
      </c>
      <c r="H1319" s="184">
        <v>298.149</v>
      </c>
      <c r="I1319" s="185"/>
      <c r="J1319" s="186">
        <f>ROUND(I1319*H1319,2)</f>
        <v>0</v>
      </c>
      <c r="K1319" s="182" t="s">
        <v>186</v>
      </c>
      <c r="L1319" s="41"/>
      <c r="M1319" s="187" t="s">
        <v>19</v>
      </c>
      <c r="N1319" s="188" t="s">
        <v>42</v>
      </c>
      <c r="O1319" s="66"/>
      <c r="P1319" s="189">
        <f>O1319*H1319</f>
        <v>0</v>
      </c>
      <c r="Q1319" s="189">
        <v>2.9999999999999997E-4</v>
      </c>
      <c r="R1319" s="189">
        <f>Q1319*H1319</f>
        <v>8.9444699999999988E-2</v>
      </c>
      <c r="S1319" s="189">
        <v>0</v>
      </c>
      <c r="T1319" s="190">
        <f>S1319*H1319</f>
        <v>0</v>
      </c>
      <c r="U1319" s="36"/>
      <c r="V1319" s="36"/>
      <c r="W1319" s="36"/>
      <c r="X1319" s="36"/>
      <c r="Y1319" s="36"/>
      <c r="Z1319" s="36"/>
      <c r="AA1319" s="36"/>
      <c r="AB1319" s="36"/>
      <c r="AC1319" s="36"/>
      <c r="AD1319" s="36"/>
      <c r="AE1319" s="36"/>
      <c r="AR1319" s="191" t="s">
        <v>312</v>
      </c>
      <c r="AT1319" s="191" t="s">
        <v>182</v>
      </c>
      <c r="AU1319" s="191" t="s">
        <v>80</v>
      </c>
      <c r="AY1319" s="19" t="s">
        <v>180</v>
      </c>
      <c r="BE1319" s="192">
        <f>IF(N1319="základní",J1319,0)</f>
        <v>0</v>
      </c>
      <c r="BF1319" s="192">
        <f>IF(N1319="snížená",J1319,0)</f>
        <v>0</v>
      </c>
      <c r="BG1319" s="192">
        <f>IF(N1319="zákl. přenesená",J1319,0)</f>
        <v>0</v>
      </c>
      <c r="BH1319" s="192">
        <f>IF(N1319="sníž. přenesená",J1319,0)</f>
        <v>0</v>
      </c>
      <c r="BI1319" s="192">
        <f>IF(N1319="nulová",J1319,0)</f>
        <v>0</v>
      </c>
      <c r="BJ1319" s="19" t="s">
        <v>78</v>
      </c>
      <c r="BK1319" s="192">
        <f>ROUND(I1319*H1319,2)</f>
        <v>0</v>
      </c>
      <c r="BL1319" s="19" t="s">
        <v>312</v>
      </c>
      <c r="BM1319" s="191" t="s">
        <v>1398</v>
      </c>
    </row>
    <row r="1320" spans="1:65" s="2" customFormat="1" ht="19.5">
      <c r="A1320" s="36"/>
      <c r="B1320" s="37"/>
      <c r="C1320" s="38"/>
      <c r="D1320" s="193" t="s">
        <v>189</v>
      </c>
      <c r="E1320" s="38"/>
      <c r="F1320" s="194" t="s">
        <v>1399</v>
      </c>
      <c r="G1320" s="38"/>
      <c r="H1320" s="38"/>
      <c r="I1320" s="195"/>
      <c r="J1320" s="38"/>
      <c r="K1320" s="38"/>
      <c r="L1320" s="41"/>
      <c r="M1320" s="196"/>
      <c r="N1320" s="197"/>
      <c r="O1320" s="66"/>
      <c r="P1320" s="66"/>
      <c r="Q1320" s="66"/>
      <c r="R1320" s="66"/>
      <c r="S1320" s="66"/>
      <c r="T1320" s="67"/>
      <c r="U1320" s="36"/>
      <c r="V1320" s="36"/>
      <c r="W1320" s="36"/>
      <c r="X1320" s="36"/>
      <c r="Y1320" s="36"/>
      <c r="Z1320" s="36"/>
      <c r="AA1320" s="36"/>
      <c r="AB1320" s="36"/>
      <c r="AC1320" s="36"/>
      <c r="AD1320" s="36"/>
      <c r="AE1320" s="36"/>
      <c r="AT1320" s="19" t="s">
        <v>189</v>
      </c>
      <c r="AU1320" s="19" t="s">
        <v>80</v>
      </c>
    </row>
    <row r="1321" spans="1:65" s="2" customFormat="1" ht="11.25">
      <c r="A1321" s="36"/>
      <c r="B1321" s="37"/>
      <c r="C1321" s="38"/>
      <c r="D1321" s="198" t="s">
        <v>191</v>
      </c>
      <c r="E1321" s="38"/>
      <c r="F1321" s="199" t="s">
        <v>1400</v>
      </c>
      <c r="G1321" s="38"/>
      <c r="H1321" s="38"/>
      <c r="I1321" s="195"/>
      <c r="J1321" s="38"/>
      <c r="K1321" s="38"/>
      <c r="L1321" s="41"/>
      <c r="M1321" s="196"/>
      <c r="N1321" s="197"/>
      <c r="O1321" s="66"/>
      <c r="P1321" s="66"/>
      <c r="Q1321" s="66"/>
      <c r="R1321" s="66"/>
      <c r="S1321" s="66"/>
      <c r="T1321" s="67"/>
      <c r="U1321" s="36"/>
      <c r="V1321" s="36"/>
      <c r="W1321" s="36"/>
      <c r="X1321" s="36"/>
      <c r="Y1321" s="36"/>
      <c r="Z1321" s="36"/>
      <c r="AA1321" s="36"/>
      <c r="AB1321" s="36"/>
      <c r="AC1321" s="36"/>
      <c r="AD1321" s="36"/>
      <c r="AE1321" s="36"/>
      <c r="AT1321" s="19" t="s">
        <v>191</v>
      </c>
      <c r="AU1321" s="19" t="s">
        <v>80</v>
      </c>
    </row>
    <row r="1322" spans="1:65" s="13" customFormat="1" ht="11.25">
      <c r="B1322" s="200"/>
      <c r="C1322" s="201"/>
      <c r="D1322" s="193" t="s">
        <v>193</v>
      </c>
      <c r="E1322" s="202" t="s">
        <v>19</v>
      </c>
      <c r="F1322" s="203" t="s">
        <v>284</v>
      </c>
      <c r="G1322" s="201"/>
      <c r="H1322" s="202" t="s">
        <v>19</v>
      </c>
      <c r="I1322" s="204"/>
      <c r="J1322" s="201"/>
      <c r="K1322" s="201"/>
      <c r="L1322" s="205"/>
      <c r="M1322" s="206"/>
      <c r="N1322" s="207"/>
      <c r="O1322" s="207"/>
      <c r="P1322" s="207"/>
      <c r="Q1322" s="207"/>
      <c r="R1322" s="207"/>
      <c r="S1322" s="207"/>
      <c r="T1322" s="208"/>
      <c r="AT1322" s="209" t="s">
        <v>193</v>
      </c>
      <c r="AU1322" s="209" t="s">
        <v>80</v>
      </c>
      <c r="AV1322" s="13" t="s">
        <v>78</v>
      </c>
      <c r="AW1322" s="13" t="s">
        <v>33</v>
      </c>
      <c r="AX1322" s="13" t="s">
        <v>71</v>
      </c>
      <c r="AY1322" s="209" t="s">
        <v>180</v>
      </c>
    </row>
    <row r="1323" spans="1:65" s="14" customFormat="1" ht="11.25">
      <c r="B1323" s="210"/>
      <c r="C1323" s="211"/>
      <c r="D1323" s="193" t="s">
        <v>193</v>
      </c>
      <c r="E1323" s="212" t="s">
        <v>19</v>
      </c>
      <c r="F1323" s="213" t="s">
        <v>1377</v>
      </c>
      <c r="G1323" s="211"/>
      <c r="H1323" s="214">
        <v>21.757000000000001</v>
      </c>
      <c r="I1323" s="215"/>
      <c r="J1323" s="211"/>
      <c r="K1323" s="211"/>
      <c r="L1323" s="216"/>
      <c r="M1323" s="217"/>
      <c r="N1323" s="218"/>
      <c r="O1323" s="218"/>
      <c r="P1323" s="218"/>
      <c r="Q1323" s="218"/>
      <c r="R1323" s="218"/>
      <c r="S1323" s="218"/>
      <c r="T1323" s="219"/>
      <c r="AT1323" s="220" t="s">
        <v>193</v>
      </c>
      <c r="AU1323" s="220" t="s">
        <v>80</v>
      </c>
      <c r="AV1323" s="14" t="s">
        <v>80</v>
      </c>
      <c r="AW1323" s="14" t="s">
        <v>33</v>
      </c>
      <c r="AX1323" s="14" t="s">
        <v>71</v>
      </c>
      <c r="AY1323" s="220" t="s">
        <v>180</v>
      </c>
    </row>
    <row r="1324" spans="1:65" s="14" customFormat="1" ht="22.5">
      <c r="B1324" s="210"/>
      <c r="C1324" s="211"/>
      <c r="D1324" s="193" t="s">
        <v>193</v>
      </c>
      <c r="E1324" s="212" t="s">
        <v>19</v>
      </c>
      <c r="F1324" s="213" t="s">
        <v>1378</v>
      </c>
      <c r="G1324" s="211"/>
      <c r="H1324" s="214">
        <v>24.568999999999999</v>
      </c>
      <c r="I1324" s="215"/>
      <c r="J1324" s="211"/>
      <c r="K1324" s="211"/>
      <c r="L1324" s="216"/>
      <c r="M1324" s="217"/>
      <c r="N1324" s="218"/>
      <c r="O1324" s="218"/>
      <c r="P1324" s="218"/>
      <c r="Q1324" s="218"/>
      <c r="R1324" s="218"/>
      <c r="S1324" s="218"/>
      <c r="T1324" s="219"/>
      <c r="AT1324" s="220" t="s">
        <v>193</v>
      </c>
      <c r="AU1324" s="220" t="s">
        <v>80</v>
      </c>
      <c r="AV1324" s="14" t="s">
        <v>80</v>
      </c>
      <c r="AW1324" s="14" t="s">
        <v>33</v>
      </c>
      <c r="AX1324" s="14" t="s">
        <v>71</v>
      </c>
      <c r="AY1324" s="220" t="s">
        <v>180</v>
      </c>
    </row>
    <row r="1325" spans="1:65" s="14" customFormat="1" ht="11.25">
      <c r="B1325" s="210"/>
      <c r="C1325" s="211"/>
      <c r="D1325" s="193" t="s">
        <v>193</v>
      </c>
      <c r="E1325" s="212" t="s">
        <v>19</v>
      </c>
      <c r="F1325" s="213" t="s">
        <v>1379</v>
      </c>
      <c r="G1325" s="211"/>
      <c r="H1325" s="214">
        <v>15.512</v>
      </c>
      <c r="I1325" s="215"/>
      <c r="J1325" s="211"/>
      <c r="K1325" s="211"/>
      <c r="L1325" s="216"/>
      <c r="M1325" s="217"/>
      <c r="N1325" s="218"/>
      <c r="O1325" s="218"/>
      <c r="P1325" s="218"/>
      <c r="Q1325" s="218"/>
      <c r="R1325" s="218"/>
      <c r="S1325" s="218"/>
      <c r="T1325" s="219"/>
      <c r="AT1325" s="220" t="s">
        <v>193</v>
      </c>
      <c r="AU1325" s="220" t="s">
        <v>80</v>
      </c>
      <c r="AV1325" s="14" t="s">
        <v>80</v>
      </c>
      <c r="AW1325" s="14" t="s">
        <v>33</v>
      </c>
      <c r="AX1325" s="14" t="s">
        <v>71</v>
      </c>
      <c r="AY1325" s="220" t="s">
        <v>180</v>
      </c>
    </row>
    <row r="1326" spans="1:65" s="14" customFormat="1" ht="11.25">
      <c r="B1326" s="210"/>
      <c r="C1326" s="211"/>
      <c r="D1326" s="193" t="s">
        <v>193</v>
      </c>
      <c r="E1326" s="212" t="s">
        <v>19</v>
      </c>
      <c r="F1326" s="213" t="s">
        <v>1380</v>
      </c>
      <c r="G1326" s="211"/>
      <c r="H1326" s="214">
        <v>11.680999999999999</v>
      </c>
      <c r="I1326" s="215"/>
      <c r="J1326" s="211"/>
      <c r="K1326" s="211"/>
      <c r="L1326" s="216"/>
      <c r="M1326" s="217"/>
      <c r="N1326" s="218"/>
      <c r="O1326" s="218"/>
      <c r="P1326" s="218"/>
      <c r="Q1326" s="218"/>
      <c r="R1326" s="218"/>
      <c r="S1326" s="218"/>
      <c r="T1326" s="219"/>
      <c r="AT1326" s="220" t="s">
        <v>193</v>
      </c>
      <c r="AU1326" s="220" t="s">
        <v>80</v>
      </c>
      <c r="AV1326" s="14" t="s">
        <v>80</v>
      </c>
      <c r="AW1326" s="14" t="s">
        <v>33</v>
      </c>
      <c r="AX1326" s="14" t="s">
        <v>71</v>
      </c>
      <c r="AY1326" s="220" t="s">
        <v>180</v>
      </c>
    </row>
    <row r="1327" spans="1:65" s="14" customFormat="1" ht="11.25">
      <c r="B1327" s="210"/>
      <c r="C1327" s="211"/>
      <c r="D1327" s="193" t="s">
        <v>193</v>
      </c>
      <c r="E1327" s="212" t="s">
        <v>19</v>
      </c>
      <c r="F1327" s="213" t="s">
        <v>1381</v>
      </c>
      <c r="G1327" s="211"/>
      <c r="H1327" s="214">
        <v>11.680999999999999</v>
      </c>
      <c r="I1327" s="215"/>
      <c r="J1327" s="211"/>
      <c r="K1327" s="211"/>
      <c r="L1327" s="216"/>
      <c r="M1327" s="217"/>
      <c r="N1327" s="218"/>
      <c r="O1327" s="218"/>
      <c r="P1327" s="218"/>
      <c r="Q1327" s="218"/>
      <c r="R1327" s="218"/>
      <c r="S1327" s="218"/>
      <c r="T1327" s="219"/>
      <c r="AT1327" s="220" t="s">
        <v>193</v>
      </c>
      <c r="AU1327" s="220" t="s">
        <v>80</v>
      </c>
      <c r="AV1327" s="14" t="s">
        <v>80</v>
      </c>
      <c r="AW1327" s="14" t="s">
        <v>33</v>
      </c>
      <c r="AX1327" s="14" t="s">
        <v>71</v>
      </c>
      <c r="AY1327" s="220" t="s">
        <v>180</v>
      </c>
    </row>
    <row r="1328" spans="1:65" s="14" customFormat="1" ht="11.25">
      <c r="B1328" s="210"/>
      <c r="C1328" s="211"/>
      <c r="D1328" s="193" t="s">
        <v>193</v>
      </c>
      <c r="E1328" s="212" t="s">
        <v>19</v>
      </c>
      <c r="F1328" s="213" t="s">
        <v>1382</v>
      </c>
      <c r="G1328" s="211"/>
      <c r="H1328" s="214">
        <v>13.78</v>
      </c>
      <c r="I1328" s="215"/>
      <c r="J1328" s="211"/>
      <c r="K1328" s="211"/>
      <c r="L1328" s="216"/>
      <c r="M1328" s="217"/>
      <c r="N1328" s="218"/>
      <c r="O1328" s="218"/>
      <c r="P1328" s="218"/>
      <c r="Q1328" s="218"/>
      <c r="R1328" s="218"/>
      <c r="S1328" s="218"/>
      <c r="T1328" s="219"/>
      <c r="AT1328" s="220" t="s">
        <v>193</v>
      </c>
      <c r="AU1328" s="220" t="s">
        <v>80</v>
      </c>
      <c r="AV1328" s="14" t="s">
        <v>80</v>
      </c>
      <c r="AW1328" s="14" t="s">
        <v>33</v>
      </c>
      <c r="AX1328" s="14" t="s">
        <v>71</v>
      </c>
      <c r="AY1328" s="220" t="s">
        <v>180</v>
      </c>
    </row>
    <row r="1329" spans="1:65" s="14" customFormat="1" ht="11.25">
      <c r="B1329" s="210"/>
      <c r="C1329" s="211"/>
      <c r="D1329" s="193" t="s">
        <v>193</v>
      </c>
      <c r="E1329" s="212" t="s">
        <v>19</v>
      </c>
      <c r="F1329" s="213" t="s">
        <v>1383</v>
      </c>
      <c r="G1329" s="211"/>
      <c r="H1329" s="214">
        <v>49.411999999999999</v>
      </c>
      <c r="I1329" s="215"/>
      <c r="J1329" s="211"/>
      <c r="K1329" s="211"/>
      <c r="L1329" s="216"/>
      <c r="M1329" s="217"/>
      <c r="N1329" s="218"/>
      <c r="O1329" s="218"/>
      <c r="P1329" s="218"/>
      <c r="Q1329" s="218"/>
      <c r="R1329" s="218"/>
      <c r="S1329" s="218"/>
      <c r="T1329" s="219"/>
      <c r="AT1329" s="220" t="s">
        <v>193</v>
      </c>
      <c r="AU1329" s="220" t="s">
        <v>80</v>
      </c>
      <c r="AV1329" s="14" t="s">
        <v>80</v>
      </c>
      <c r="AW1329" s="14" t="s">
        <v>33</v>
      </c>
      <c r="AX1329" s="14" t="s">
        <v>71</v>
      </c>
      <c r="AY1329" s="220" t="s">
        <v>180</v>
      </c>
    </row>
    <row r="1330" spans="1:65" s="14" customFormat="1" ht="11.25">
      <c r="B1330" s="210"/>
      <c r="C1330" s="211"/>
      <c r="D1330" s="193" t="s">
        <v>193</v>
      </c>
      <c r="E1330" s="212" t="s">
        <v>19</v>
      </c>
      <c r="F1330" s="213" t="s">
        <v>1384</v>
      </c>
      <c r="G1330" s="211"/>
      <c r="H1330" s="214">
        <v>14.747</v>
      </c>
      <c r="I1330" s="215"/>
      <c r="J1330" s="211"/>
      <c r="K1330" s="211"/>
      <c r="L1330" s="216"/>
      <c r="M1330" s="217"/>
      <c r="N1330" s="218"/>
      <c r="O1330" s="218"/>
      <c r="P1330" s="218"/>
      <c r="Q1330" s="218"/>
      <c r="R1330" s="218"/>
      <c r="S1330" s="218"/>
      <c r="T1330" s="219"/>
      <c r="AT1330" s="220" t="s">
        <v>193</v>
      </c>
      <c r="AU1330" s="220" t="s">
        <v>80</v>
      </c>
      <c r="AV1330" s="14" t="s">
        <v>80</v>
      </c>
      <c r="AW1330" s="14" t="s">
        <v>33</v>
      </c>
      <c r="AX1330" s="14" t="s">
        <v>71</v>
      </c>
      <c r="AY1330" s="220" t="s">
        <v>180</v>
      </c>
    </row>
    <row r="1331" spans="1:65" s="14" customFormat="1" ht="11.25">
      <c r="B1331" s="210"/>
      <c r="C1331" s="211"/>
      <c r="D1331" s="193" t="s">
        <v>193</v>
      </c>
      <c r="E1331" s="212" t="s">
        <v>19</v>
      </c>
      <c r="F1331" s="213" t="s">
        <v>1385</v>
      </c>
      <c r="G1331" s="211"/>
      <c r="H1331" s="214">
        <v>19.440000000000001</v>
      </c>
      <c r="I1331" s="215"/>
      <c r="J1331" s="211"/>
      <c r="K1331" s="211"/>
      <c r="L1331" s="216"/>
      <c r="M1331" s="217"/>
      <c r="N1331" s="218"/>
      <c r="O1331" s="218"/>
      <c r="P1331" s="218"/>
      <c r="Q1331" s="218"/>
      <c r="R1331" s="218"/>
      <c r="S1331" s="218"/>
      <c r="T1331" s="219"/>
      <c r="AT1331" s="220" t="s">
        <v>193</v>
      </c>
      <c r="AU1331" s="220" t="s">
        <v>80</v>
      </c>
      <c r="AV1331" s="14" t="s">
        <v>80</v>
      </c>
      <c r="AW1331" s="14" t="s">
        <v>33</v>
      </c>
      <c r="AX1331" s="14" t="s">
        <v>71</v>
      </c>
      <c r="AY1331" s="220" t="s">
        <v>180</v>
      </c>
    </row>
    <row r="1332" spans="1:65" s="14" customFormat="1" ht="11.25">
      <c r="B1332" s="210"/>
      <c r="C1332" s="211"/>
      <c r="D1332" s="193" t="s">
        <v>193</v>
      </c>
      <c r="E1332" s="212" t="s">
        <v>19</v>
      </c>
      <c r="F1332" s="213" t="s">
        <v>1386</v>
      </c>
      <c r="G1332" s="211"/>
      <c r="H1332" s="214">
        <v>22.937000000000001</v>
      </c>
      <c r="I1332" s="215"/>
      <c r="J1332" s="211"/>
      <c r="K1332" s="211"/>
      <c r="L1332" s="216"/>
      <c r="M1332" s="217"/>
      <c r="N1332" s="218"/>
      <c r="O1332" s="218"/>
      <c r="P1332" s="218"/>
      <c r="Q1332" s="218"/>
      <c r="R1332" s="218"/>
      <c r="S1332" s="218"/>
      <c r="T1332" s="219"/>
      <c r="AT1332" s="220" t="s">
        <v>193</v>
      </c>
      <c r="AU1332" s="220" t="s">
        <v>80</v>
      </c>
      <c r="AV1332" s="14" t="s">
        <v>80</v>
      </c>
      <c r="AW1332" s="14" t="s">
        <v>33</v>
      </c>
      <c r="AX1332" s="14" t="s">
        <v>71</v>
      </c>
      <c r="AY1332" s="220" t="s">
        <v>180</v>
      </c>
    </row>
    <row r="1333" spans="1:65" s="14" customFormat="1" ht="11.25">
      <c r="B1333" s="210"/>
      <c r="C1333" s="211"/>
      <c r="D1333" s="193" t="s">
        <v>193</v>
      </c>
      <c r="E1333" s="212" t="s">
        <v>19</v>
      </c>
      <c r="F1333" s="213" t="s">
        <v>1387</v>
      </c>
      <c r="G1333" s="211"/>
      <c r="H1333" s="214">
        <v>39.424999999999997</v>
      </c>
      <c r="I1333" s="215"/>
      <c r="J1333" s="211"/>
      <c r="K1333" s="211"/>
      <c r="L1333" s="216"/>
      <c r="M1333" s="217"/>
      <c r="N1333" s="218"/>
      <c r="O1333" s="218"/>
      <c r="P1333" s="218"/>
      <c r="Q1333" s="218"/>
      <c r="R1333" s="218"/>
      <c r="S1333" s="218"/>
      <c r="T1333" s="219"/>
      <c r="AT1333" s="220" t="s">
        <v>193</v>
      </c>
      <c r="AU1333" s="220" t="s">
        <v>80</v>
      </c>
      <c r="AV1333" s="14" t="s">
        <v>80</v>
      </c>
      <c r="AW1333" s="14" t="s">
        <v>33</v>
      </c>
      <c r="AX1333" s="14" t="s">
        <v>71</v>
      </c>
      <c r="AY1333" s="220" t="s">
        <v>180</v>
      </c>
    </row>
    <row r="1334" spans="1:65" s="14" customFormat="1" ht="11.25">
      <c r="B1334" s="210"/>
      <c r="C1334" s="211"/>
      <c r="D1334" s="193" t="s">
        <v>193</v>
      </c>
      <c r="E1334" s="212" t="s">
        <v>19</v>
      </c>
      <c r="F1334" s="213" t="s">
        <v>1388</v>
      </c>
      <c r="G1334" s="211"/>
      <c r="H1334" s="214">
        <v>1.32</v>
      </c>
      <c r="I1334" s="215"/>
      <c r="J1334" s="211"/>
      <c r="K1334" s="211"/>
      <c r="L1334" s="216"/>
      <c r="M1334" s="217"/>
      <c r="N1334" s="218"/>
      <c r="O1334" s="218"/>
      <c r="P1334" s="218"/>
      <c r="Q1334" s="218"/>
      <c r="R1334" s="218"/>
      <c r="S1334" s="218"/>
      <c r="T1334" s="219"/>
      <c r="AT1334" s="220" t="s">
        <v>193</v>
      </c>
      <c r="AU1334" s="220" t="s">
        <v>80</v>
      </c>
      <c r="AV1334" s="14" t="s">
        <v>80</v>
      </c>
      <c r="AW1334" s="14" t="s">
        <v>33</v>
      </c>
      <c r="AX1334" s="14" t="s">
        <v>71</v>
      </c>
      <c r="AY1334" s="220" t="s">
        <v>180</v>
      </c>
    </row>
    <row r="1335" spans="1:65" s="14" customFormat="1" ht="11.25">
      <c r="B1335" s="210"/>
      <c r="C1335" s="211"/>
      <c r="D1335" s="193" t="s">
        <v>193</v>
      </c>
      <c r="E1335" s="212" t="s">
        <v>19</v>
      </c>
      <c r="F1335" s="213" t="s">
        <v>1389</v>
      </c>
      <c r="G1335" s="211"/>
      <c r="H1335" s="214">
        <v>16.364000000000001</v>
      </c>
      <c r="I1335" s="215"/>
      <c r="J1335" s="211"/>
      <c r="K1335" s="211"/>
      <c r="L1335" s="216"/>
      <c r="M1335" s="217"/>
      <c r="N1335" s="218"/>
      <c r="O1335" s="218"/>
      <c r="P1335" s="218"/>
      <c r="Q1335" s="218"/>
      <c r="R1335" s="218"/>
      <c r="S1335" s="218"/>
      <c r="T1335" s="219"/>
      <c r="AT1335" s="220" t="s">
        <v>193</v>
      </c>
      <c r="AU1335" s="220" t="s">
        <v>80</v>
      </c>
      <c r="AV1335" s="14" t="s">
        <v>80</v>
      </c>
      <c r="AW1335" s="14" t="s">
        <v>33</v>
      </c>
      <c r="AX1335" s="14" t="s">
        <v>71</v>
      </c>
      <c r="AY1335" s="220" t="s">
        <v>180</v>
      </c>
    </row>
    <row r="1336" spans="1:65" s="14" customFormat="1" ht="11.25">
      <c r="B1336" s="210"/>
      <c r="C1336" s="211"/>
      <c r="D1336" s="193" t="s">
        <v>193</v>
      </c>
      <c r="E1336" s="212" t="s">
        <v>19</v>
      </c>
      <c r="F1336" s="213" t="s">
        <v>1390</v>
      </c>
      <c r="G1336" s="211"/>
      <c r="H1336" s="214">
        <v>1.44</v>
      </c>
      <c r="I1336" s="215"/>
      <c r="J1336" s="211"/>
      <c r="K1336" s="211"/>
      <c r="L1336" s="216"/>
      <c r="M1336" s="217"/>
      <c r="N1336" s="218"/>
      <c r="O1336" s="218"/>
      <c r="P1336" s="218"/>
      <c r="Q1336" s="218"/>
      <c r="R1336" s="218"/>
      <c r="S1336" s="218"/>
      <c r="T1336" s="219"/>
      <c r="AT1336" s="220" t="s">
        <v>193</v>
      </c>
      <c r="AU1336" s="220" t="s">
        <v>80</v>
      </c>
      <c r="AV1336" s="14" t="s">
        <v>80</v>
      </c>
      <c r="AW1336" s="14" t="s">
        <v>33</v>
      </c>
      <c r="AX1336" s="14" t="s">
        <v>71</v>
      </c>
      <c r="AY1336" s="220" t="s">
        <v>180</v>
      </c>
    </row>
    <row r="1337" spans="1:65" s="14" customFormat="1" ht="11.25">
      <c r="B1337" s="210"/>
      <c r="C1337" s="211"/>
      <c r="D1337" s="193" t="s">
        <v>193</v>
      </c>
      <c r="E1337" s="212" t="s">
        <v>19</v>
      </c>
      <c r="F1337" s="213" t="s">
        <v>1391</v>
      </c>
      <c r="G1337" s="211"/>
      <c r="H1337" s="214">
        <v>16.884</v>
      </c>
      <c r="I1337" s="215"/>
      <c r="J1337" s="211"/>
      <c r="K1337" s="211"/>
      <c r="L1337" s="216"/>
      <c r="M1337" s="217"/>
      <c r="N1337" s="218"/>
      <c r="O1337" s="218"/>
      <c r="P1337" s="218"/>
      <c r="Q1337" s="218"/>
      <c r="R1337" s="218"/>
      <c r="S1337" s="218"/>
      <c r="T1337" s="219"/>
      <c r="AT1337" s="220" t="s">
        <v>193</v>
      </c>
      <c r="AU1337" s="220" t="s">
        <v>80</v>
      </c>
      <c r="AV1337" s="14" t="s">
        <v>80</v>
      </c>
      <c r="AW1337" s="14" t="s">
        <v>33</v>
      </c>
      <c r="AX1337" s="14" t="s">
        <v>71</v>
      </c>
      <c r="AY1337" s="220" t="s">
        <v>180</v>
      </c>
    </row>
    <row r="1338" spans="1:65" s="14" customFormat="1" ht="11.25">
      <c r="B1338" s="210"/>
      <c r="C1338" s="211"/>
      <c r="D1338" s="193" t="s">
        <v>193</v>
      </c>
      <c r="E1338" s="212" t="s">
        <v>19</v>
      </c>
      <c r="F1338" s="213" t="s">
        <v>1392</v>
      </c>
      <c r="G1338" s="211"/>
      <c r="H1338" s="214">
        <v>6.4</v>
      </c>
      <c r="I1338" s="215"/>
      <c r="J1338" s="211"/>
      <c r="K1338" s="211"/>
      <c r="L1338" s="216"/>
      <c r="M1338" s="217"/>
      <c r="N1338" s="218"/>
      <c r="O1338" s="218"/>
      <c r="P1338" s="218"/>
      <c r="Q1338" s="218"/>
      <c r="R1338" s="218"/>
      <c r="S1338" s="218"/>
      <c r="T1338" s="219"/>
      <c r="AT1338" s="220" t="s">
        <v>193</v>
      </c>
      <c r="AU1338" s="220" t="s">
        <v>80</v>
      </c>
      <c r="AV1338" s="14" t="s">
        <v>80</v>
      </c>
      <c r="AW1338" s="14" t="s">
        <v>33</v>
      </c>
      <c r="AX1338" s="14" t="s">
        <v>71</v>
      </c>
      <c r="AY1338" s="220" t="s">
        <v>180</v>
      </c>
    </row>
    <row r="1339" spans="1:65" s="14" customFormat="1" ht="11.25">
      <c r="B1339" s="210"/>
      <c r="C1339" s="211"/>
      <c r="D1339" s="193" t="s">
        <v>193</v>
      </c>
      <c r="E1339" s="212" t="s">
        <v>19</v>
      </c>
      <c r="F1339" s="213" t="s">
        <v>1393</v>
      </c>
      <c r="G1339" s="211"/>
      <c r="H1339" s="214">
        <v>1.4</v>
      </c>
      <c r="I1339" s="215"/>
      <c r="J1339" s="211"/>
      <c r="K1339" s="211"/>
      <c r="L1339" s="216"/>
      <c r="M1339" s="217"/>
      <c r="N1339" s="218"/>
      <c r="O1339" s="218"/>
      <c r="P1339" s="218"/>
      <c r="Q1339" s="218"/>
      <c r="R1339" s="218"/>
      <c r="S1339" s="218"/>
      <c r="T1339" s="219"/>
      <c r="AT1339" s="220" t="s">
        <v>193</v>
      </c>
      <c r="AU1339" s="220" t="s">
        <v>80</v>
      </c>
      <c r="AV1339" s="14" t="s">
        <v>80</v>
      </c>
      <c r="AW1339" s="14" t="s">
        <v>33</v>
      </c>
      <c r="AX1339" s="14" t="s">
        <v>71</v>
      </c>
      <c r="AY1339" s="220" t="s">
        <v>180</v>
      </c>
    </row>
    <row r="1340" spans="1:65" s="14" customFormat="1" ht="11.25">
      <c r="B1340" s="210"/>
      <c r="C1340" s="211"/>
      <c r="D1340" s="193" t="s">
        <v>193</v>
      </c>
      <c r="E1340" s="212" t="s">
        <v>19</v>
      </c>
      <c r="F1340" s="213" t="s">
        <v>1394</v>
      </c>
      <c r="G1340" s="211"/>
      <c r="H1340" s="214">
        <v>9.4</v>
      </c>
      <c r="I1340" s="215"/>
      <c r="J1340" s="211"/>
      <c r="K1340" s="211"/>
      <c r="L1340" s="216"/>
      <c r="M1340" s="217"/>
      <c r="N1340" s="218"/>
      <c r="O1340" s="218"/>
      <c r="P1340" s="218"/>
      <c r="Q1340" s="218"/>
      <c r="R1340" s="218"/>
      <c r="S1340" s="218"/>
      <c r="T1340" s="219"/>
      <c r="AT1340" s="220" t="s">
        <v>193</v>
      </c>
      <c r="AU1340" s="220" t="s">
        <v>80</v>
      </c>
      <c r="AV1340" s="14" t="s">
        <v>80</v>
      </c>
      <c r="AW1340" s="14" t="s">
        <v>33</v>
      </c>
      <c r="AX1340" s="14" t="s">
        <v>71</v>
      </c>
      <c r="AY1340" s="220" t="s">
        <v>180</v>
      </c>
    </row>
    <row r="1341" spans="1:65" s="15" customFormat="1" ht="11.25">
      <c r="B1341" s="221"/>
      <c r="C1341" s="222"/>
      <c r="D1341" s="193" t="s">
        <v>193</v>
      </c>
      <c r="E1341" s="223" t="s">
        <v>19</v>
      </c>
      <c r="F1341" s="224" t="s">
        <v>238</v>
      </c>
      <c r="G1341" s="222"/>
      <c r="H1341" s="225">
        <v>298.149</v>
      </c>
      <c r="I1341" s="226"/>
      <c r="J1341" s="222"/>
      <c r="K1341" s="222"/>
      <c r="L1341" s="227"/>
      <c r="M1341" s="228"/>
      <c r="N1341" s="229"/>
      <c r="O1341" s="229"/>
      <c r="P1341" s="229"/>
      <c r="Q1341" s="229"/>
      <c r="R1341" s="229"/>
      <c r="S1341" s="229"/>
      <c r="T1341" s="230"/>
      <c r="AT1341" s="231" t="s">
        <v>193</v>
      </c>
      <c r="AU1341" s="231" t="s">
        <v>80</v>
      </c>
      <c r="AV1341" s="15" t="s">
        <v>187</v>
      </c>
      <c r="AW1341" s="15" t="s">
        <v>33</v>
      </c>
      <c r="AX1341" s="15" t="s">
        <v>78</v>
      </c>
      <c r="AY1341" s="231" t="s">
        <v>180</v>
      </c>
    </row>
    <row r="1342" spans="1:65" s="2" customFormat="1" ht="24.2" customHeight="1">
      <c r="A1342" s="36"/>
      <c r="B1342" s="37"/>
      <c r="C1342" s="180" t="s">
        <v>1401</v>
      </c>
      <c r="D1342" s="180" t="s">
        <v>182</v>
      </c>
      <c r="E1342" s="181" t="s">
        <v>1402</v>
      </c>
      <c r="F1342" s="182" t="s">
        <v>1403</v>
      </c>
      <c r="G1342" s="183" t="s">
        <v>230</v>
      </c>
      <c r="H1342" s="184">
        <v>287.34899999999999</v>
      </c>
      <c r="I1342" s="185"/>
      <c r="J1342" s="186">
        <f>ROUND(I1342*H1342,2)</f>
        <v>0</v>
      </c>
      <c r="K1342" s="182" t="s">
        <v>304</v>
      </c>
      <c r="L1342" s="41"/>
      <c r="M1342" s="187" t="s">
        <v>19</v>
      </c>
      <c r="N1342" s="188" t="s">
        <v>42</v>
      </c>
      <c r="O1342" s="66"/>
      <c r="P1342" s="189">
        <f>O1342*H1342</f>
        <v>0</v>
      </c>
      <c r="Q1342" s="189">
        <v>1.5E-3</v>
      </c>
      <c r="R1342" s="189">
        <f>Q1342*H1342</f>
        <v>0.4310235</v>
      </c>
      <c r="S1342" s="189">
        <v>0</v>
      </c>
      <c r="T1342" s="190">
        <f>S1342*H1342</f>
        <v>0</v>
      </c>
      <c r="U1342" s="36"/>
      <c r="V1342" s="36"/>
      <c r="W1342" s="36"/>
      <c r="X1342" s="36"/>
      <c r="Y1342" s="36"/>
      <c r="Z1342" s="36"/>
      <c r="AA1342" s="36"/>
      <c r="AB1342" s="36"/>
      <c r="AC1342" s="36"/>
      <c r="AD1342" s="36"/>
      <c r="AE1342" s="36"/>
      <c r="AR1342" s="191" t="s">
        <v>312</v>
      </c>
      <c r="AT1342" s="191" t="s">
        <v>182</v>
      </c>
      <c r="AU1342" s="191" t="s">
        <v>80</v>
      </c>
      <c r="AY1342" s="19" t="s">
        <v>180</v>
      </c>
      <c r="BE1342" s="192">
        <f>IF(N1342="základní",J1342,0)</f>
        <v>0</v>
      </c>
      <c r="BF1342" s="192">
        <f>IF(N1342="snížená",J1342,0)</f>
        <v>0</v>
      </c>
      <c r="BG1342" s="192">
        <f>IF(N1342="zákl. přenesená",J1342,0)</f>
        <v>0</v>
      </c>
      <c r="BH1342" s="192">
        <f>IF(N1342="sníž. přenesená",J1342,0)</f>
        <v>0</v>
      </c>
      <c r="BI1342" s="192">
        <f>IF(N1342="nulová",J1342,0)</f>
        <v>0</v>
      </c>
      <c r="BJ1342" s="19" t="s">
        <v>78</v>
      </c>
      <c r="BK1342" s="192">
        <f>ROUND(I1342*H1342,2)</f>
        <v>0</v>
      </c>
      <c r="BL1342" s="19" t="s">
        <v>312</v>
      </c>
      <c r="BM1342" s="191" t="s">
        <v>1404</v>
      </c>
    </row>
    <row r="1343" spans="1:65" s="2" customFormat="1" ht="19.5">
      <c r="A1343" s="36"/>
      <c r="B1343" s="37"/>
      <c r="C1343" s="38"/>
      <c r="D1343" s="193" t="s">
        <v>189</v>
      </c>
      <c r="E1343" s="38"/>
      <c r="F1343" s="194" t="s">
        <v>1403</v>
      </c>
      <c r="G1343" s="38"/>
      <c r="H1343" s="38"/>
      <c r="I1343" s="195"/>
      <c r="J1343" s="38"/>
      <c r="K1343" s="38"/>
      <c r="L1343" s="41"/>
      <c r="M1343" s="196"/>
      <c r="N1343" s="197"/>
      <c r="O1343" s="66"/>
      <c r="P1343" s="66"/>
      <c r="Q1343" s="66"/>
      <c r="R1343" s="66"/>
      <c r="S1343" s="66"/>
      <c r="T1343" s="67"/>
      <c r="U1343" s="36"/>
      <c r="V1343" s="36"/>
      <c r="W1343" s="36"/>
      <c r="X1343" s="36"/>
      <c r="Y1343" s="36"/>
      <c r="Z1343" s="36"/>
      <c r="AA1343" s="36"/>
      <c r="AB1343" s="36"/>
      <c r="AC1343" s="36"/>
      <c r="AD1343" s="36"/>
      <c r="AE1343" s="36"/>
      <c r="AT1343" s="19" t="s">
        <v>189</v>
      </c>
      <c r="AU1343" s="19" t="s">
        <v>80</v>
      </c>
    </row>
    <row r="1344" spans="1:65" s="13" customFormat="1" ht="11.25">
      <c r="B1344" s="200"/>
      <c r="C1344" s="201"/>
      <c r="D1344" s="193" t="s">
        <v>193</v>
      </c>
      <c r="E1344" s="202" t="s">
        <v>19</v>
      </c>
      <c r="F1344" s="203" t="s">
        <v>201</v>
      </c>
      <c r="G1344" s="201"/>
      <c r="H1344" s="202" t="s">
        <v>19</v>
      </c>
      <c r="I1344" s="204"/>
      <c r="J1344" s="201"/>
      <c r="K1344" s="201"/>
      <c r="L1344" s="205"/>
      <c r="M1344" s="206"/>
      <c r="N1344" s="207"/>
      <c r="O1344" s="207"/>
      <c r="P1344" s="207"/>
      <c r="Q1344" s="207"/>
      <c r="R1344" s="207"/>
      <c r="S1344" s="207"/>
      <c r="T1344" s="208"/>
      <c r="AT1344" s="209" t="s">
        <v>193</v>
      </c>
      <c r="AU1344" s="209" t="s">
        <v>80</v>
      </c>
      <c r="AV1344" s="13" t="s">
        <v>78</v>
      </c>
      <c r="AW1344" s="13" t="s">
        <v>33</v>
      </c>
      <c r="AX1344" s="13" t="s">
        <v>71</v>
      </c>
      <c r="AY1344" s="209" t="s">
        <v>180</v>
      </c>
    </row>
    <row r="1345" spans="2:51" s="13" customFormat="1" ht="22.5">
      <c r="B1345" s="200"/>
      <c r="C1345" s="201"/>
      <c r="D1345" s="193" t="s">
        <v>193</v>
      </c>
      <c r="E1345" s="202" t="s">
        <v>19</v>
      </c>
      <c r="F1345" s="203" t="s">
        <v>1405</v>
      </c>
      <c r="G1345" s="201"/>
      <c r="H1345" s="202" t="s">
        <v>19</v>
      </c>
      <c r="I1345" s="204"/>
      <c r="J1345" s="201"/>
      <c r="K1345" s="201"/>
      <c r="L1345" s="205"/>
      <c r="M1345" s="206"/>
      <c r="N1345" s="207"/>
      <c r="O1345" s="207"/>
      <c r="P1345" s="207"/>
      <c r="Q1345" s="207"/>
      <c r="R1345" s="207"/>
      <c r="S1345" s="207"/>
      <c r="T1345" s="208"/>
      <c r="AT1345" s="209" t="s">
        <v>193</v>
      </c>
      <c r="AU1345" s="209" t="s">
        <v>80</v>
      </c>
      <c r="AV1345" s="13" t="s">
        <v>78</v>
      </c>
      <c r="AW1345" s="13" t="s">
        <v>33</v>
      </c>
      <c r="AX1345" s="13" t="s">
        <v>71</v>
      </c>
      <c r="AY1345" s="209" t="s">
        <v>180</v>
      </c>
    </row>
    <row r="1346" spans="2:51" s="14" customFormat="1" ht="11.25">
      <c r="B1346" s="210"/>
      <c r="C1346" s="211"/>
      <c r="D1346" s="193" t="s">
        <v>193</v>
      </c>
      <c r="E1346" s="212" t="s">
        <v>19</v>
      </c>
      <c r="F1346" s="213" t="s">
        <v>1377</v>
      </c>
      <c r="G1346" s="211"/>
      <c r="H1346" s="214">
        <v>21.757000000000001</v>
      </c>
      <c r="I1346" s="215"/>
      <c r="J1346" s="211"/>
      <c r="K1346" s="211"/>
      <c r="L1346" s="216"/>
      <c r="M1346" s="217"/>
      <c r="N1346" s="218"/>
      <c r="O1346" s="218"/>
      <c r="P1346" s="218"/>
      <c r="Q1346" s="218"/>
      <c r="R1346" s="218"/>
      <c r="S1346" s="218"/>
      <c r="T1346" s="219"/>
      <c r="AT1346" s="220" t="s">
        <v>193</v>
      </c>
      <c r="AU1346" s="220" t="s">
        <v>80</v>
      </c>
      <c r="AV1346" s="14" t="s">
        <v>80</v>
      </c>
      <c r="AW1346" s="14" t="s">
        <v>33</v>
      </c>
      <c r="AX1346" s="14" t="s">
        <v>71</v>
      </c>
      <c r="AY1346" s="220" t="s">
        <v>180</v>
      </c>
    </row>
    <row r="1347" spans="2:51" s="14" customFormat="1" ht="22.5">
      <c r="B1347" s="210"/>
      <c r="C1347" s="211"/>
      <c r="D1347" s="193" t="s">
        <v>193</v>
      </c>
      <c r="E1347" s="212" t="s">
        <v>19</v>
      </c>
      <c r="F1347" s="213" t="s">
        <v>1378</v>
      </c>
      <c r="G1347" s="211"/>
      <c r="H1347" s="214">
        <v>24.568999999999999</v>
      </c>
      <c r="I1347" s="215"/>
      <c r="J1347" s="211"/>
      <c r="K1347" s="211"/>
      <c r="L1347" s="216"/>
      <c r="M1347" s="217"/>
      <c r="N1347" s="218"/>
      <c r="O1347" s="218"/>
      <c r="P1347" s="218"/>
      <c r="Q1347" s="218"/>
      <c r="R1347" s="218"/>
      <c r="S1347" s="218"/>
      <c r="T1347" s="219"/>
      <c r="AT1347" s="220" t="s">
        <v>193</v>
      </c>
      <c r="AU1347" s="220" t="s">
        <v>80</v>
      </c>
      <c r="AV1347" s="14" t="s">
        <v>80</v>
      </c>
      <c r="AW1347" s="14" t="s">
        <v>33</v>
      </c>
      <c r="AX1347" s="14" t="s">
        <v>71</v>
      </c>
      <c r="AY1347" s="220" t="s">
        <v>180</v>
      </c>
    </row>
    <row r="1348" spans="2:51" s="14" customFormat="1" ht="11.25">
      <c r="B1348" s="210"/>
      <c r="C1348" s="211"/>
      <c r="D1348" s="193" t="s">
        <v>193</v>
      </c>
      <c r="E1348" s="212" t="s">
        <v>19</v>
      </c>
      <c r="F1348" s="213" t="s">
        <v>1379</v>
      </c>
      <c r="G1348" s="211"/>
      <c r="H1348" s="214">
        <v>15.512</v>
      </c>
      <c r="I1348" s="215"/>
      <c r="J1348" s="211"/>
      <c r="K1348" s="211"/>
      <c r="L1348" s="216"/>
      <c r="M1348" s="217"/>
      <c r="N1348" s="218"/>
      <c r="O1348" s="218"/>
      <c r="P1348" s="218"/>
      <c r="Q1348" s="218"/>
      <c r="R1348" s="218"/>
      <c r="S1348" s="218"/>
      <c r="T1348" s="219"/>
      <c r="AT1348" s="220" t="s">
        <v>193</v>
      </c>
      <c r="AU1348" s="220" t="s">
        <v>80</v>
      </c>
      <c r="AV1348" s="14" t="s">
        <v>80</v>
      </c>
      <c r="AW1348" s="14" t="s">
        <v>33</v>
      </c>
      <c r="AX1348" s="14" t="s">
        <v>71</v>
      </c>
      <c r="AY1348" s="220" t="s">
        <v>180</v>
      </c>
    </row>
    <row r="1349" spans="2:51" s="14" customFormat="1" ht="11.25">
      <c r="B1349" s="210"/>
      <c r="C1349" s="211"/>
      <c r="D1349" s="193" t="s">
        <v>193</v>
      </c>
      <c r="E1349" s="212" t="s">
        <v>19</v>
      </c>
      <c r="F1349" s="213" t="s">
        <v>1380</v>
      </c>
      <c r="G1349" s="211"/>
      <c r="H1349" s="214">
        <v>11.680999999999999</v>
      </c>
      <c r="I1349" s="215"/>
      <c r="J1349" s="211"/>
      <c r="K1349" s="211"/>
      <c r="L1349" s="216"/>
      <c r="M1349" s="217"/>
      <c r="N1349" s="218"/>
      <c r="O1349" s="218"/>
      <c r="P1349" s="218"/>
      <c r="Q1349" s="218"/>
      <c r="R1349" s="218"/>
      <c r="S1349" s="218"/>
      <c r="T1349" s="219"/>
      <c r="AT1349" s="220" t="s">
        <v>193</v>
      </c>
      <c r="AU1349" s="220" t="s">
        <v>80</v>
      </c>
      <c r="AV1349" s="14" t="s">
        <v>80</v>
      </c>
      <c r="AW1349" s="14" t="s">
        <v>33</v>
      </c>
      <c r="AX1349" s="14" t="s">
        <v>71</v>
      </c>
      <c r="AY1349" s="220" t="s">
        <v>180</v>
      </c>
    </row>
    <row r="1350" spans="2:51" s="14" customFormat="1" ht="11.25">
      <c r="B1350" s="210"/>
      <c r="C1350" s="211"/>
      <c r="D1350" s="193" t="s">
        <v>193</v>
      </c>
      <c r="E1350" s="212" t="s">
        <v>19</v>
      </c>
      <c r="F1350" s="213" t="s">
        <v>1381</v>
      </c>
      <c r="G1350" s="211"/>
      <c r="H1350" s="214">
        <v>11.680999999999999</v>
      </c>
      <c r="I1350" s="215"/>
      <c r="J1350" s="211"/>
      <c r="K1350" s="211"/>
      <c r="L1350" s="216"/>
      <c r="M1350" s="217"/>
      <c r="N1350" s="218"/>
      <c r="O1350" s="218"/>
      <c r="P1350" s="218"/>
      <c r="Q1350" s="218"/>
      <c r="R1350" s="218"/>
      <c r="S1350" s="218"/>
      <c r="T1350" s="219"/>
      <c r="AT1350" s="220" t="s">
        <v>193</v>
      </c>
      <c r="AU1350" s="220" t="s">
        <v>80</v>
      </c>
      <c r="AV1350" s="14" t="s">
        <v>80</v>
      </c>
      <c r="AW1350" s="14" t="s">
        <v>33</v>
      </c>
      <c r="AX1350" s="14" t="s">
        <v>71</v>
      </c>
      <c r="AY1350" s="220" t="s">
        <v>180</v>
      </c>
    </row>
    <row r="1351" spans="2:51" s="14" customFormat="1" ht="11.25">
      <c r="B1351" s="210"/>
      <c r="C1351" s="211"/>
      <c r="D1351" s="193" t="s">
        <v>193</v>
      </c>
      <c r="E1351" s="212" t="s">
        <v>19</v>
      </c>
      <c r="F1351" s="213" t="s">
        <v>1382</v>
      </c>
      <c r="G1351" s="211"/>
      <c r="H1351" s="214">
        <v>13.78</v>
      </c>
      <c r="I1351" s="215"/>
      <c r="J1351" s="211"/>
      <c r="K1351" s="211"/>
      <c r="L1351" s="216"/>
      <c r="M1351" s="217"/>
      <c r="N1351" s="218"/>
      <c r="O1351" s="218"/>
      <c r="P1351" s="218"/>
      <c r="Q1351" s="218"/>
      <c r="R1351" s="218"/>
      <c r="S1351" s="218"/>
      <c r="T1351" s="219"/>
      <c r="AT1351" s="220" t="s">
        <v>193</v>
      </c>
      <c r="AU1351" s="220" t="s">
        <v>80</v>
      </c>
      <c r="AV1351" s="14" t="s">
        <v>80</v>
      </c>
      <c r="AW1351" s="14" t="s">
        <v>33</v>
      </c>
      <c r="AX1351" s="14" t="s">
        <v>71</v>
      </c>
      <c r="AY1351" s="220" t="s">
        <v>180</v>
      </c>
    </row>
    <row r="1352" spans="2:51" s="14" customFormat="1" ht="11.25">
      <c r="B1352" s="210"/>
      <c r="C1352" s="211"/>
      <c r="D1352" s="193" t="s">
        <v>193</v>
      </c>
      <c r="E1352" s="212" t="s">
        <v>19</v>
      </c>
      <c r="F1352" s="213" t="s">
        <v>1383</v>
      </c>
      <c r="G1352" s="211"/>
      <c r="H1352" s="214">
        <v>49.411999999999999</v>
      </c>
      <c r="I1352" s="215"/>
      <c r="J1352" s="211"/>
      <c r="K1352" s="211"/>
      <c r="L1352" s="216"/>
      <c r="M1352" s="217"/>
      <c r="N1352" s="218"/>
      <c r="O1352" s="218"/>
      <c r="P1352" s="218"/>
      <c r="Q1352" s="218"/>
      <c r="R1352" s="218"/>
      <c r="S1352" s="218"/>
      <c r="T1352" s="219"/>
      <c r="AT1352" s="220" t="s">
        <v>193</v>
      </c>
      <c r="AU1352" s="220" t="s">
        <v>80</v>
      </c>
      <c r="AV1352" s="14" t="s">
        <v>80</v>
      </c>
      <c r="AW1352" s="14" t="s">
        <v>33</v>
      </c>
      <c r="AX1352" s="14" t="s">
        <v>71</v>
      </c>
      <c r="AY1352" s="220" t="s">
        <v>180</v>
      </c>
    </row>
    <row r="1353" spans="2:51" s="14" customFormat="1" ht="11.25">
      <c r="B1353" s="210"/>
      <c r="C1353" s="211"/>
      <c r="D1353" s="193" t="s">
        <v>193</v>
      </c>
      <c r="E1353" s="212" t="s">
        <v>19</v>
      </c>
      <c r="F1353" s="213" t="s">
        <v>1384</v>
      </c>
      <c r="G1353" s="211"/>
      <c r="H1353" s="214">
        <v>14.747</v>
      </c>
      <c r="I1353" s="215"/>
      <c r="J1353" s="211"/>
      <c r="K1353" s="211"/>
      <c r="L1353" s="216"/>
      <c r="M1353" s="217"/>
      <c r="N1353" s="218"/>
      <c r="O1353" s="218"/>
      <c r="P1353" s="218"/>
      <c r="Q1353" s="218"/>
      <c r="R1353" s="218"/>
      <c r="S1353" s="218"/>
      <c r="T1353" s="219"/>
      <c r="AT1353" s="220" t="s">
        <v>193</v>
      </c>
      <c r="AU1353" s="220" t="s">
        <v>80</v>
      </c>
      <c r="AV1353" s="14" t="s">
        <v>80</v>
      </c>
      <c r="AW1353" s="14" t="s">
        <v>33</v>
      </c>
      <c r="AX1353" s="14" t="s">
        <v>71</v>
      </c>
      <c r="AY1353" s="220" t="s">
        <v>180</v>
      </c>
    </row>
    <row r="1354" spans="2:51" s="14" customFormat="1" ht="11.25">
      <c r="B1354" s="210"/>
      <c r="C1354" s="211"/>
      <c r="D1354" s="193" t="s">
        <v>193</v>
      </c>
      <c r="E1354" s="212" t="s">
        <v>19</v>
      </c>
      <c r="F1354" s="213" t="s">
        <v>1385</v>
      </c>
      <c r="G1354" s="211"/>
      <c r="H1354" s="214">
        <v>19.440000000000001</v>
      </c>
      <c r="I1354" s="215"/>
      <c r="J1354" s="211"/>
      <c r="K1354" s="211"/>
      <c r="L1354" s="216"/>
      <c r="M1354" s="217"/>
      <c r="N1354" s="218"/>
      <c r="O1354" s="218"/>
      <c r="P1354" s="218"/>
      <c r="Q1354" s="218"/>
      <c r="R1354" s="218"/>
      <c r="S1354" s="218"/>
      <c r="T1354" s="219"/>
      <c r="AT1354" s="220" t="s">
        <v>193</v>
      </c>
      <c r="AU1354" s="220" t="s">
        <v>80</v>
      </c>
      <c r="AV1354" s="14" t="s">
        <v>80</v>
      </c>
      <c r="AW1354" s="14" t="s">
        <v>33</v>
      </c>
      <c r="AX1354" s="14" t="s">
        <v>71</v>
      </c>
      <c r="AY1354" s="220" t="s">
        <v>180</v>
      </c>
    </row>
    <row r="1355" spans="2:51" s="14" customFormat="1" ht="11.25">
      <c r="B1355" s="210"/>
      <c r="C1355" s="211"/>
      <c r="D1355" s="193" t="s">
        <v>193</v>
      </c>
      <c r="E1355" s="212" t="s">
        <v>19</v>
      </c>
      <c r="F1355" s="213" t="s">
        <v>1386</v>
      </c>
      <c r="G1355" s="211"/>
      <c r="H1355" s="214">
        <v>22.937000000000001</v>
      </c>
      <c r="I1355" s="215"/>
      <c r="J1355" s="211"/>
      <c r="K1355" s="211"/>
      <c r="L1355" s="216"/>
      <c r="M1355" s="217"/>
      <c r="N1355" s="218"/>
      <c r="O1355" s="218"/>
      <c r="P1355" s="218"/>
      <c r="Q1355" s="218"/>
      <c r="R1355" s="218"/>
      <c r="S1355" s="218"/>
      <c r="T1355" s="219"/>
      <c r="AT1355" s="220" t="s">
        <v>193</v>
      </c>
      <c r="AU1355" s="220" t="s">
        <v>80</v>
      </c>
      <c r="AV1355" s="14" t="s">
        <v>80</v>
      </c>
      <c r="AW1355" s="14" t="s">
        <v>33</v>
      </c>
      <c r="AX1355" s="14" t="s">
        <v>71</v>
      </c>
      <c r="AY1355" s="220" t="s">
        <v>180</v>
      </c>
    </row>
    <row r="1356" spans="2:51" s="14" customFormat="1" ht="11.25">
      <c r="B1356" s="210"/>
      <c r="C1356" s="211"/>
      <c r="D1356" s="193" t="s">
        <v>193</v>
      </c>
      <c r="E1356" s="212" t="s">
        <v>19</v>
      </c>
      <c r="F1356" s="213" t="s">
        <v>1387</v>
      </c>
      <c r="G1356" s="211"/>
      <c r="H1356" s="214">
        <v>39.424999999999997</v>
      </c>
      <c r="I1356" s="215"/>
      <c r="J1356" s="211"/>
      <c r="K1356" s="211"/>
      <c r="L1356" s="216"/>
      <c r="M1356" s="217"/>
      <c r="N1356" s="218"/>
      <c r="O1356" s="218"/>
      <c r="P1356" s="218"/>
      <c r="Q1356" s="218"/>
      <c r="R1356" s="218"/>
      <c r="S1356" s="218"/>
      <c r="T1356" s="219"/>
      <c r="AT1356" s="220" t="s">
        <v>193</v>
      </c>
      <c r="AU1356" s="220" t="s">
        <v>80</v>
      </c>
      <c r="AV1356" s="14" t="s">
        <v>80</v>
      </c>
      <c r="AW1356" s="14" t="s">
        <v>33</v>
      </c>
      <c r="AX1356" s="14" t="s">
        <v>71</v>
      </c>
      <c r="AY1356" s="220" t="s">
        <v>180</v>
      </c>
    </row>
    <row r="1357" spans="2:51" s="14" customFormat="1" ht="11.25">
      <c r="B1357" s="210"/>
      <c r="C1357" s="211"/>
      <c r="D1357" s="193" t="s">
        <v>193</v>
      </c>
      <c r="E1357" s="212" t="s">
        <v>19</v>
      </c>
      <c r="F1357" s="213" t="s">
        <v>1388</v>
      </c>
      <c r="G1357" s="211"/>
      <c r="H1357" s="214">
        <v>1.32</v>
      </c>
      <c r="I1357" s="215"/>
      <c r="J1357" s="211"/>
      <c r="K1357" s="211"/>
      <c r="L1357" s="216"/>
      <c r="M1357" s="217"/>
      <c r="N1357" s="218"/>
      <c r="O1357" s="218"/>
      <c r="P1357" s="218"/>
      <c r="Q1357" s="218"/>
      <c r="R1357" s="218"/>
      <c r="S1357" s="218"/>
      <c r="T1357" s="219"/>
      <c r="AT1357" s="220" t="s">
        <v>193</v>
      </c>
      <c r="AU1357" s="220" t="s">
        <v>80</v>
      </c>
      <c r="AV1357" s="14" t="s">
        <v>80</v>
      </c>
      <c r="AW1357" s="14" t="s">
        <v>33</v>
      </c>
      <c r="AX1357" s="14" t="s">
        <v>71</v>
      </c>
      <c r="AY1357" s="220" t="s">
        <v>180</v>
      </c>
    </row>
    <row r="1358" spans="2:51" s="14" customFormat="1" ht="11.25">
      <c r="B1358" s="210"/>
      <c r="C1358" s="211"/>
      <c r="D1358" s="193" t="s">
        <v>193</v>
      </c>
      <c r="E1358" s="212" t="s">
        <v>19</v>
      </c>
      <c r="F1358" s="213" t="s">
        <v>1389</v>
      </c>
      <c r="G1358" s="211"/>
      <c r="H1358" s="214">
        <v>16.364000000000001</v>
      </c>
      <c r="I1358" s="215"/>
      <c r="J1358" s="211"/>
      <c r="K1358" s="211"/>
      <c r="L1358" s="216"/>
      <c r="M1358" s="217"/>
      <c r="N1358" s="218"/>
      <c r="O1358" s="218"/>
      <c r="P1358" s="218"/>
      <c r="Q1358" s="218"/>
      <c r="R1358" s="218"/>
      <c r="S1358" s="218"/>
      <c r="T1358" s="219"/>
      <c r="AT1358" s="220" t="s">
        <v>193</v>
      </c>
      <c r="AU1358" s="220" t="s">
        <v>80</v>
      </c>
      <c r="AV1358" s="14" t="s">
        <v>80</v>
      </c>
      <c r="AW1358" s="14" t="s">
        <v>33</v>
      </c>
      <c r="AX1358" s="14" t="s">
        <v>71</v>
      </c>
      <c r="AY1358" s="220" t="s">
        <v>180</v>
      </c>
    </row>
    <row r="1359" spans="2:51" s="14" customFormat="1" ht="11.25">
      <c r="B1359" s="210"/>
      <c r="C1359" s="211"/>
      <c r="D1359" s="193" t="s">
        <v>193</v>
      </c>
      <c r="E1359" s="212" t="s">
        <v>19</v>
      </c>
      <c r="F1359" s="213" t="s">
        <v>1390</v>
      </c>
      <c r="G1359" s="211"/>
      <c r="H1359" s="214">
        <v>1.44</v>
      </c>
      <c r="I1359" s="215"/>
      <c r="J1359" s="211"/>
      <c r="K1359" s="211"/>
      <c r="L1359" s="216"/>
      <c r="M1359" s="217"/>
      <c r="N1359" s="218"/>
      <c r="O1359" s="218"/>
      <c r="P1359" s="218"/>
      <c r="Q1359" s="218"/>
      <c r="R1359" s="218"/>
      <c r="S1359" s="218"/>
      <c r="T1359" s="219"/>
      <c r="AT1359" s="220" t="s">
        <v>193</v>
      </c>
      <c r="AU1359" s="220" t="s">
        <v>80</v>
      </c>
      <c r="AV1359" s="14" t="s">
        <v>80</v>
      </c>
      <c r="AW1359" s="14" t="s">
        <v>33</v>
      </c>
      <c r="AX1359" s="14" t="s">
        <v>71</v>
      </c>
      <c r="AY1359" s="220" t="s">
        <v>180</v>
      </c>
    </row>
    <row r="1360" spans="2:51" s="14" customFormat="1" ht="11.25">
      <c r="B1360" s="210"/>
      <c r="C1360" s="211"/>
      <c r="D1360" s="193" t="s">
        <v>193</v>
      </c>
      <c r="E1360" s="212" t="s">
        <v>19</v>
      </c>
      <c r="F1360" s="213" t="s">
        <v>1391</v>
      </c>
      <c r="G1360" s="211"/>
      <c r="H1360" s="214">
        <v>16.884</v>
      </c>
      <c r="I1360" s="215"/>
      <c r="J1360" s="211"/>
      <c r="K1360" s="211"/>
      <c r="L1360" s="216"/>
      <c r="M1360" s="217"/>
      <c r="N1360" s="218"/>
      <c r="O1360" s="218"/>
      <c r="P1360" s="218"/>
      <c r="Q1360" s="218"/>
      <c r="R1360" s="218"/>
      <c r="S1360" s="218"/>
      <c r="T1360" s="219"/>
      <c r="AT1360" s="220" t="s">
        <v>193</v>
      </c>
      <c r="AU1360" s="220" t="s">
        <v>80</v>
      </c>
      <c r="AV1360" s="14" t="s">
        <v>80</v>
      </c>
      <c r="AW1360" s="14" t="s">
        <v>33</v>
      </c>
      <c r="AX1360" s="14" t="s">
        <v>71</v>
      </c>
      <c r="AY1360" s="220" t="s">
        <v>180</v>
      </c>
    </row>
    <row r="1361" spans="1:65" s="14" customFormat="1" ht="11.25">
      <c r="B1361" s="210"/>
      <c r="C1361" s="211"/>
      <c r="D1361" s="193" t="s">
        <v>193</v>
      </c>
      <c r="E1361" s="212" t="s">
        <v>19</v>
      </c>
      <c r="F1361" s="213" t="s">
        <v>1392</v>
      </c>
      <c r="G1361" s="211"/>
      <c r="H1361" s="214">
        <v>6.4</v>
      </c>
      <c r="I1361" s="215"/>
      <c r="J1361" s="211"/>
      <c r="K1361" s="211"/>
      <c r="L1361" s="216"/>
      <c r="M1361" s="217"/>
      <c r="N1361" s="218"/>
      <c r="O1361" s="218"/>
      <c r="P1361" s="218"/>
      <c r="Q1361" s="218"/>
      <c r="R1361" s="218"/>
      <c r="S1361" s="218"/>
      <c r="T1361" s="219"/>
      <c r="AT1361" s="220" t="s">
        <v>193</v>
      </c>
      <c r="AU1361" s="220" t="s">
        <v>80</v>
      </c>
      <c r="AV1361" s="14" t="s">
        <v>80</v>
      </c>
      <c r="AW1361" s="14" t="s">
        <v>33</v>
      </c>
      <c r="AX1361" s="14" t="s">
        <v>71</v>
      </c>
      <c r="AY1361" s="220" t="s">
        <v>180</v>
      </c>
    </row>
    <row r="1362" spans="1:65" s="15" customFormat="1" ht="11.25">
      <c r="B1362" s="221"/>
      <c r="C1362" s="222"/>
      <c r="D1362" s="193" t="s">
        <v>193</v>
      </c>
      <c r="E1362" s="223" t="s">
        <v>19</v>
      </c>
      <c r="F1362" s="224" t="s">
        <v>238</v>
      </c>
      <c r="G1362" s="222"/>
      <c r="H1362" s="225">
        <v>287.34899999999999</v>
      </c>
      <c r="I1362" s="226"/>
      <c r="J1362" s="222"/>
      <c r="K1362" s="222"/>
      <c r="L1362" s="227"/>
      <c r="M1362" s="228"/>
      <c r="N1362" s="229"/>
      <c r="O1362" s="229"/>
      <c r="P1362" s="229"/>
      <c r="Q1362" s="229"/>
      <c r="R1362" s="229"/>
      <c r="S1362" s="229"/>
      <c r="T1362" s="230"/>
      <c r="AT1362" s="231" t="s">
        <v>193</v>
      </c>
      <c r="AU1362" s="231" t="s">
        <v>80</v>
      </c>
      <c r="AV1362" s="15" t="s">
        <v>187</v>
      </c>
      <c r="AW1362" s="15" t="s">
        <v>33</v>
      </c>
      <c r="AX1362" s="15" t="s">
        <v>78</v>
      </c>
      <c r="AY1362" s="231" t="s">
        <v>180</v>
      </c>
    </row>
    <row r="1363" spans="1:65" s="2" customFormat="1" ht="33" customHeight="1">
      <c r="A1363" s="36"/>
      <c r="B1363" s="37"/>
      <c r="C1363" s="180" t="s">
        <v>1406</v>
      </c>
      <c r="D1363" s="180" t="s">
        <v>182</v>
      </c>
      <c r="E1363" s="181" t="s">
        <v>1407</v>
      </c>
      <c r="F1363" s="182" t="s">
        <v>1408</v>
      </c>
      <c r="G1363" s="183" t="s">
        <v>230</v>
      </c>
      <c r="H1363" s="184">
        <v>287.34899999999999</v>
      </c>
      <c r="I1363" s="185"/>
      <c r="J1363" s="186">
        <f>ROUND(I1363*H1363,2)</f>
        <v>0</v>
      </c>
      <c r="K1363" s="182" t="s">
        <v>186</v>
      </c>
      <c r="L1363" s="41"/>
      <c r="M1363" s="187" t="s">
        <v>19</v>
      </c>
      <c r="N1363" s="188" t="s">
        <v>42</v>
      </c>
      <c r="O1363" s="66"/>
      <c r="P1363" s="189">
        <f>O1363*H1363</f>
        <v>0</v>
      </c>
      <c r="Q1363" s="189">
        <v>5.1999999999999998E-3</v>
      </c>
      <c r="R1363" s="189">
        <f>Q1363*H1363</f>
        <v>1.4942148</v>
      </c>
      <c r="S1363" s="189">
        <v>0</v>
      </c>
      <c r="T1363" s="190">
        <f>S1363*H1363</f>
        <v>0</v>
      </c>
      <c r="U1363" s="36"/>
      <c r="V1363" s="36"/>
      <c r="W1363" s="36"/>
      <c r="X1363" s="36"/>
      <c r="Y1363" s="36"/>
      <c r="Z1363" s="36"/>
      <c r="AA1363" s="36"/>
      <c r="AB1363" s="36"/>
      <c r="AC1363" s="36"/>
      <c r="AD1363" s="36"/>
      <c r="AE1363" s="36"/>
      <c r="AR1363" s="191" t="s">
        <v>312</v>
      </c>
      <c r="AT1363" s="191" t="s">
        <v>182</v>
      </c>
      <c r="AU1363" s="191" t="s">
        <v>80</v>
      </c>
      <c r="AY1363" s="19" t="s">
        <v>180</v>
      </c>
      <c r="BE1363" s="192">
        <f>IF(N1363="základní",J1363,0)</f>
        <v>0</v>
      </c>
      <c r="BF1363" s="192">
        <f>IF(N1363="snížená",J1363,0)</f>
        <v>0</v>
      </c>
      <c r="BG1363" s="192">
        <f>IF(N1363="zákl. přenesená",J1363,0)</f>
        <v>0</v>
      </c>
      <c r="BH1363" s="192">
        <f>IF(N1363="sníž. přenesená",J1363,0)</f>
        <v>0</v>
      </c>
      <c r="BI1363" s="192">
        <f>IF(N1363="nulová",J1363,0)</f>
        <v>0</v>
      </c>
      <c r="BJ1363" s="19" t="s">
        <v>78</v>
      </c>
      <c r="BK1363" s="192">
        <f>ROUND(I1363*H1363,2)</f>
        <v>0</v>
      </c>
      <c r="BL1363" s="19" t="s">
        <v>312</v>
      </c>
      <c r="BM1363" s="191" t="s">
        <v>1409</v>
      </c>
    </row>
    <row r="1364" spans="1:65" s="2" customFormat="1" ht="19.5">
      <c r="A1364" s="36"/>
      <c r="B1364" s="37"/>
      <c r="C1364" s="38"/>
      <c r="D1364" s="193" t="s">
        <v>189</v>
      </c>
      <c r="E1364" s="38"/>
      <c r="F1364" s="194" t="s">
        <v>1410</v>
      </c>
      <c r="G1364" s="38"/>
      <c r="H1364" s="38"/>
      <c r="I1364" s="195"/>
      <c r="J1364" s="38"/>
      <c r="K1364" s="38"/>
      <c r="L1364" s="41"/>
      <c r="M1364" s="196"/>
      <c r="N1364" s="197"/>
      <c r="O1364" s="66"/>
      <c r="P1364" s="66"/>
      <c r="Q1364" s="66"/>
      <c r="R1364" s="66"/>
      <c r="S1364" s="66"/>
      <c r="T1364" s="67"/>
      <c r="U1364" s="36"/>
      <c r="V1364" s="36"/>
      <c r="W1364" s="36"/>
      <c r="X1364" s="36"/>
      <c r="Y1364" s="36"/>
      <c r="Z1364" s="36"/>
      <c r="AA1364" s="36"/>
      <c r="AB1364" s="36"/>
      <c r="AC1364" s="36"/>
      <c r="AD1364" s="36"/>
      <c r="AE1364" s="36"/>
      <c r="AT1364" s="19" t="s">
        <v>189</v>
      </c>
      <c r="AU1364" s="19" t="s">
        <v>80</v>
      </c>
    </row>
    <row r="1365" spans="1:65" s="2" customFormat="1" ht="11.25">
      <c r="A1365" s="36"/>
      <c r="B1365" s="37"/>
      <c r="C1365" s="38"/>
      <c r="D1365" s="198" t="s">
        <v>191</v>
      </c>
      <c r="E1365" s="38"/>
      <c r="F1365" s="199" t="s">
        <v>1411</v>
      </c>
      <c r="G1365" s="38"/>
      <c r="H1365" s="38"/>
      <c r="I1365" s="195"/>
      <c r="J1365" s="38"/>
      <c r="K1365" s="38"/>
      <c r="L1365" s="41"/>
      <c r="M1365" s="196"/>
      <c r="N1365" s="197"/>
      <c r="O1365" s="66"/>
      <c r="P1365" s="66"/>
      <c r="Q1365" s="66"/>
      <c r="R1365" s="66"/>
      <c r="S1365" s="66"/>
      <c r="T1365" s="67"/>
      <c r="U1365" s="36"/>
      <c r="V1365" s="36"/>
      <c r="W1365" s="36"/>
      <c r="X1365" s="36"/>
      <c r="Y1365" s="36"/>
      <c r="Z1365" s="36"/>
      <c r="AA1365" s="36"/>
      <c r="AB1365" s="36"/>
      <c r="AC1365" s="36"/>
      <c r="AD1365" s="36"/>
      <c r="AE1365" s="36"/>
      <c r="AT1365" s="19" t="s">
        <v>191</v>
      </c>
      <c r="AU1365" s="19" t="s">
        <v>80</v>
      </c>
    </row>
    <row r="1366" spans="1:65" s="13" customFormat="1" ht="11.25">
      <c r="B1366" s="200"/>
      <c r="C1366" s="201"/>
      <c r="D1366" s="193" t="s">
        <v>193</v>
      </c>
      <c r="E1366" s="202" t="s">
        <v>19</v>
      </c>
      <c r="F1366" s="203" t="s">
        <v>284</v>
      </c>
      <c r="G1366" s="201"/>
      <c r="H1366" s="202" t="s">
        <v>19</v>
      </c>
      <c r="I1366" s="204"/>
      <c r="J1366" s="201"/>
      <c r="K1366" s="201"/>
      <c r="L1366" s="205"/>
      <c r="M1366" s="206"/>
      <c r="N1366" s="207"/>
      <c r="O1366" s="207"/>
      <c r="P1366" s="207"/>
      <c r="Q1366" s="207"/>
      <c r="R1366" s="207"/>
      <c r="S1366" s="207"/>
      <c r="T1366" s="208"/>
      <c r="AT1366" s="209" t="s">
        <v>193</v>
      </c>
      <c r="AU1366" s="209" t="s">
        <v>80</v>
      </c>
      <c r="AV1366" s="13" t="s">
        <v>78</v>
      </c>
      <c r="AW1366" s="13" t="s">
        <v>33</v>
      </c>
      <c r="AX1366" s="13" t="s">
        <v>71</v>
      </c>
      <c r="AY1366" s="209" t="s">
        <v>180</v>
      </c>
    </row>
    <row r="1367" spans="1:65" s="14" customFormat="1" ht="11.25">
      <c r="B1367" s="210"/>
      <c r="C1367" s="211"/>
      <c r="D1367" s="193" t="s">
        <v>193</v>
      </c>
      <c r="E1367" s="212" t="s">
        <v>19</v>
      </c>
      <c r="F1367" s="213" t="s">
        <v>1377</v>
      </c>
      <c r="G1367" s="211"/>
      <c r="H1367" s="214">
        <v>21.757000000000001</v>
      </c>
      <c r="I1367" s="215"/>
      <c r="J1367" s="211"/>
      <c r="K1367" s="211"/>
      <c r="L1367" s="216"/>
      <c r="M1367" s="217"/>
      <c r="N1367" s="218"/>
      <c r="O1367" s="218"/>
      <c r="P1367" s="218"/>
      <c r="Q1367" s="218"/>
      <c r="R1367" s="218"/>
      <c r="S1367" s="218"/>
      <c r="T1367" s="219"/>
      <c r="AT1367" s="220" t="s">
        <v>193</v>
      </c>
      <c r="AU1367" s="220" t="s">
        <v>80</v>
      </c>
      <c r="AV1367" s="14" t="s">
        <v>80</v>
      </c>
      <c r="AW1367" s="14" t="s">
        <v>33</v>
      </c>
      <c r="AX1367" s="14" t="s">
        <v>71</v>
      </c>
      <c r="AY1367" s="220" t="s">
        <v>180</v>
      </c>
    </row>
    <row r="1368" spans="1:65" s="14" customFormat="1" ht="22.5">
      <c r="B1368" s="210"/>
      <c r="C1368" s="211"/>
      <c r="D1368" s="193" t="s">
        <v>193</v>
      </c>
      <c r="E1368" s="212" t="s">
        <v>19</v>
      </c>
      <c r="F1368" s="213" t="s">
        <v>1378</v>
      </c>
      <c r="G1368" s="211"/>
      <c r="H1368" s="214">
        <v>24.568999999999999</v>
      </c>
      <c r="I1368" s="215"/>
      <c r="J1368" s="211"/>
      <c r="K1368" s="211"/>
      <c r="L1368" s="216"/>
      <c r="M1368" s="217"/>
      <c r="N1368" s="218"/>
      <c r="O1368" s="218"/>
      <c r="P1368" s="218"/>
      <c r="Q1368" s="218"/>
      <c r="R1368" s="218"/>
      <c r="S1368" s="218"/>
      <c r="T1368" s="219"/>
      <c r="AT1368" s="220" t="s">
        <v>193</v>
      </c>
      <c r="AU1368" s="220" t="s">
        <v>80</v>
      </c>
      <c r="AV1368" s="14" t="s">
        <v>80</v>
      </c>
      <c r="AW1368" s="14" t="s">
        <v>33</v>
      </c>
      <c r="AX1368" s="14" t="s">
        <v>71</v>
      </c>
      <c r="AY1368" s="220" t="s">
        <v>180</v>
      </c>
    </row>
    <row r="1369" spans="1:65" s="14" customFormat="1" ht="11.25">
      <c r="B1369" s="210"/>
      <c r="C1369" s="211"/>
      <c r="D1369" s="193" t="s">
        <v>193</v>
      </c>
      <c r="E1369" s="212" t="s">
        <v>19</v>
      </c>
      <c r="F1369" s="213" t="s">
        <v>1379</v>
      </c>
      <c r="G1369" s="211"/>
      <c r="H1369" s="214">
        <v>15.512</v>
      </c>
      <c r="I1369" s="215"/>
      <c r="J1369" s="211"/>
      <c r="K1369" s="211"/>
      <c r="L1369" s="216"/>
      <c r="M1369" s="217"/>
      <c r="N1369" s="218"/>
      <c r="O1369" s="218"/>
      <c r="P1369" s="218"/>
      <c r="Q1369" s="218"/>
      <c r="R1369" s="218"/>
      <c r="S1369" s="218"/>
      <c r="T1369" s="219"/>
      <c r="AT1369" s="220" t="s">
        <v>193</v>
      </c>
      <c r="AU1369" s="220" t="s">
        <v>80</v>
      </c>
      <c r="AV1369" s="14" t="s">
        <v>80</v>
      </c>
      <c r="AW1369" s="14" t="s">
        <v>33</v>
      </c>
      <c r="AX1369" s="14" t="s">
        <v>71</v>
      </c>
      <c r="AY1369" s="220" t="s">
        <v>180</v>
      </c>
    </row>
    <row r="1370" spans="1:65" s="14" customFormat="1" ht="11.25">
      <c r="B1370" s="210"/>
      <c r="C1370" s="211"/>
      <c r="D1370" s="193" t="s">
        <v>193</v>
      </c>
      <c r="E1370" s="212" t="s">
        <v>19</v>
      </c>
      <c r="F1370" s="213" t="s">
        <v>1380</v>
      </c>
      <c r="G1370" s="211"/>
      <c r="H1370" s="214">
        <v>11.680999999999999</v>
      </c>
      <c r="I1370" s="215"/>
      <c r="J1370" s="211"/>
      <c r="K1370" s="211"/>
      <c r="L1370" s="216"/>
      <c r="M1370" s="217"/>
      <c r="N1370" s="218"/>
      <c r="O1370" s="218"/>
      <c r="P1370" s="218"/>
      <c r="Q1370" s="218"/>
      <c r="R1370" s="218"/>
      <c r="S1370" s="218"/>
      <c r="T1370" s="219"/>
      <c r="AT1370" s="220" t="s">
        <v>193</v>
      </c>
      <c r="AU1370" s="220" t="s">
        <v>80</v>
      </c>
      <c r="AV1370" s="14" t="s">
        <v>80</v>
      </c>
      <c r="AW1370" s="14" t="s">
        <v>33</v>
      </c>
      <c r="AX1370" s="14" t="s">
        <v>71</v>
      </c>
      <c r="AY1370" s="220" t="s">
        <v>180</v>
      </c>
    </row>
    <row r="1371" spans="1:65" s="14" customFormat="1" ht="11.25">
      <c r="B1371" s="210"/>
      <c r="C1371" s="211"/>
      <c r="D1371" s="193" t="s">
        <v>193</v>
      </c>
      <c r="E1371" s="212" t="s">
        <v>19</v>
      </c>
      <c r="F1371" s="213" t="s">
        <v>1381</v>
      </c>
      <c r="G1371" s="211"/>
      <c r="H1371" s="214">
        <v>11.680999999999999</v>
      </c>
      <c r="I1371" s="215"/>
      <c r="J1371" s="211"/>
      <c r="K1371" s="211"/>
      <c r="L1371" s="216"/>
      <c r="M1371" s="217"/>
      <c r="N1371" s="218"/>
      <c r="O1371" s="218"/>
      <c r="P1371" s="218"/>
      <c r="Q1371" s="218"/>
      <c r="R1371" s="218"/>
      <c r="S1371" s="218"/>
      <c r="T1371" s="219"/>
      <c r="AT1371" s="220" t="s">
        <v>193</v>
      </c>
      <c r="AU1371" s="220" t="s">
        <v>80</v>
      </c>
      <c r="AV1371" s="14" t="s">
        <v>80</v>
      </c>
      <c r="AW1371" s="14" t="s">
        <v>33</v>
      </c>
      <c r="AX1371" s="14" t="s">
        <v>71</v>
      </c>
      <c r="AY1371" s="220" t="s">
        <v>180</v>
      </c>
    </row>
    <row r="1372" spans="1:65" s="14" customFormat="1" ht="11.25">
      <c r="B1372" s="210"/>
      <c r="C1372" s="211"/>
      <c r="D1372" s="193" t="s">
        <v>193</v>
      </c>
      <c r="E1372" s="212" t="s">
        <v>19</v>
      </c>
      <c r="F1372" s="213" t="s">
        <v>1382</v>
      </c>
      <c r="G1372" s="211"/>
      <c r="H1372" s="214">
        <v>13.78</v>
      </c>
      <c r="I1372" s="215"/>
      <c r="J1372" s="211"/>
      <c r="K1372" s="211"/>
      <c r="L1372" s="216"/>
      <c r="M1372" s="217"/>
      <c r="N1372" s="218"/>
      <c r="O1372" s="218"/>
      <c r="P1372" s="218"/>
      <c r="Q1372" s="218"/>
      <c r="R1372" s="218"/>
      <c r="S1372" s="218"/>
      <c r="T1372" s="219"/>
      <c r="AT1372" s="220" t="s">
        <v>193</v>
      </c>
      <c r="AU1372" s="220" t="s">
        <v>80</v>
      </c>
      <c r="AV1372" s="14" t="s">
        <v>80</v>
      </c>
      <c r="AW1372" s="14" t="s">
        <v>33</v>
      </c>
      <c r="AX1372" s="14" t="s">
        <v>71</v>
      </c>
      <c r="AY1372" s="220" t="s">
        <v>180</v>
      </c>
    </row>
    <row r="1373" spans="1:65" s="14" customFormat="1" ht="11.25">
      <c r="B1373" s="210"/>
      <c r="C1373" s="211"/>
      <c r="D1373" s="193" t="s">
        <v>193</v>
      </c>
      <c r="E1373" s="212" t="s">
        <v>19</v>
      </c>
      <c r="F1373" s="213" t="s">
        <v>1383</v>
      </c>
      <c r="G1373" s="211"/>
      <c r="H1373" s="214">
        <v>49.411999999999999</v>
      </c>
      <c r="I1373" s="215"/>
      <c r="J1373" s="211"/>
      <c r="K1373" s="211"/>
      <c r="L1373" s="216"/>
      <c r="M1373" s="217"/>
      <c r="N1373" s="218"/>
      <c r="O1373" s="218"/>
      <c r="P1373" s="218"/>
      <c r="Q1373" s="218"/>
      <c r="R1373" s="218"/>
      <c r="S1373" s="218"/>
      <c r="T1373" s="219"/>
      <c r="AT1373" s="220" t="s">
        <v>193</v>
      </c>
      <c r="AU1373" s="220" t="s">
        <v>80</v>
      </c>
      <c r="AV1373" s="14" t="s">
        <v>80</v>
      </c>
      <c r="AW1373" s="14" t="s">
        <v>33</v>
      </c>
      <c r="AX1373" s="14" t="s">
        <v>71</v>
      </c>
      <c r="AY1373" s="220" t="s">
        <v>180</v>
      </c>
    </row>
    <row r="1374" spans="1:65" s="14" customFormat="1" ht="11.25">
      <c r="B1374" s="210"/>
      <c r="C1374" s="211"/>
      <c r="D1374" s="193" t="s">
        <v>193</v>
      </c>
      <c r="E1374" s="212" t="s">
        <v>19</v>
      </c>
      <c r="F1374" s="213" t="s">
        <v>1384</v>
      </c>
      <c r="G1374" s="211"/>
      <c r="H1374" s="214">
        <v>14.747</v>
      </c>
      <c r="I1374" s="215"/>
      <c r="J1374" s="211"/>
      <c r="K1374" s="211"/>
      <c r="L1374" s="216"/>
      <c r="M1374" s="217"/>
      <c r="N1374" s="218"/>
      <c r="O1374" s="218"/>
      <c r="P1374" s="218"/>
      <c r="Q1374" s="218"/>
      <c r="R1374" s="218"/>
      <c r="S1374" s="218"/>
      <c r="T1374" s="219"/>
      <c r="AT1374" s="220" t="s">
        <v>193</v>
      </c>
      <c r="AU1374" s="220" t="s">
        <v>80</v>
      </c>
      <c r="AV1374" s="14" t="s">
        <v>80</v>
      </c>
      <c r="AW1374" s="14" t="s">
        <v>33</v>
      </c>
      <c r="AX1374" s="14" t="s">
        <v>71</v>
      </c>
      <c r="AY1374" s="220" t="s">
        <v>180</v>
      </c>
    </row>
    <row r="1375" spans="1:65" s="14" customFormat="1" ht="11.25">
      <c r="B1375" s="210"/>
      <c r="C1375" s="211"/>
      <c r="D1375" s="193" t="s">
        <v>193</v>
      </c>
      <c r="E1375" s="212" t="s">
        <v>19</v>
      </c>
      <c r="F1375" s="213" t="s">
        <v>1385</v>
      </c>
      <c r="G1375" s="211"/>
      <c r="H1375" s="214">
        <v>19.440000000000001</v>
      </c>
      <c r="I1375" s="215"/>
      <c r="J1375" s="211"/>
      <c r="K1375" s="211"/>
      <c r="L1375" s="216"/>
      <c r="M1375" s="217"/>
      <c r="N1375" s="218"/>
      <c r="O1375" s="218"/>
      <c r="P1375" s="218"/>
      <c r="Q1375" s="218"/>
      <c r="R1375" s="218"/>
      <c r="S1375" s="218"/>
      <c r="T1375" s="219"/>
      <c r="AT1375" s="220" t="s">
        <v>193</v>
      </c>
      <c r="AU1375" s="220" t="s">
        <v>80</v>
      </c>
      <c r="AV1375" s="14" t="s">
        <v>80</v>
      </c>
      <c r="AW1375" s="14" t="s">
        <v>33</v>
      </c>
      <c r="AX1375" s="14" t="s">
        <v>71</v>
      </c>
      <c r="AY1375" s="220" t="s">
        <v>180</v>
      </c>
    </row>
    <row r="1376" spans="1:65" s="14" customFormat="1" ht="11.25">
      <c r="B1376" s="210"/>
      <c r="C1376" s="211"/>
      <c r="D1376" s="193" t="s">
        <v>193</v>
      </c>
      <c r="E1376" s="212" t="s">
        <v>19</v>
      </c>
      <c r="F1376" s="213" t="s">
        <v>1386</v>
      </c>
      <c r="G1376" s="211"/>
      <c r="H1376" s="214">
        <v>22.937000000000001</v>
      </c>
      <c r="I1376" s="215"/>
      <c r="J1376" s="211"/>
      <c r="K1376" s="211"/>
      <c r="L1376" s="216"/>
      <c r="M1376" s="217"/>
      <c r="N1376" s="218"/>
      <c r="O1376" s="218"/>
      <c r="P1376" s="218"/>
      <c r="Q1376" s="218"/>
      <c r="R1376" s="218"/>
      <c r="S1376" s="218"/>
      <c r="T1376" s="219"/>
      <c r="AT1376" s="220" t="s">
        <v>193</v>
      </c>
      <c r="AU1376" s="220" t="s">
        <v>80</v>
      </c>
      <c r="AV1376" s="14" t="s">
        <v>80</v>
      </c>
      <c r="AW1376" s="14" t="s">
        <v>33</v>
      </c>
      <c r="AX1376" s="14" t="s">
        <v>71</v>
      </c>
      <c r="AY1376" s="220" t="s">
        <v>180</v>
      </c>
    </row>
    <row r="1377" spans="1:65" s="14" customFormat="1" ht="11.25">
      <c r="B1377" s="210"/>
      <c r="C1377" s="211"/>
      <c r="D1377" s="193" t="s">
        <v>193</v>
      </c>
      <c r="E1377" s="212" t="s">
        <v>19</v>
      </c>
      <c r="F1377" s="213" t="s">
        <v>1387</v>
      </c>
      <c r="G1377" s="211"/>
      <c r="H1377" s="214">
        <v>39.424999999999997</v>
      </c>
      <c r="I1377" s="215"/>
      <c r="J1377" s="211"/>
      <c r="K1377" s="211"/>
      <c r="L1377" s="216"/>
      <c r="M1377" s="217"/>
      <c r="N1377" s="218"/>
      <c r="O1377" s="218"/>
      <c r="P1377" s="218"/>
      <c r="Q1377" s="218"/>
      <c r="R1377" s="218"/>
      <c r="S1377" s="218"/>
      <c r="T1377" s="219"/>
      <c r="AT1377" s="220" t="s">
        <v>193</v>
      </c>
      <c r="AU1377" s="220" t="s">
        <v>80</v>
      </c>
      <c r="AV1377" s="14" t="s">
        <v>80</v>
      </c>
      <c r="AW1377" s="14" t="s">
        <v>33</v>
      </c>
      <c r="AX1377" s="14" t="s">
        <v>71</v>
      </c>
      <c r="AY1377" s="220" t="s">
        <v>180</v>
      </c>
    </row>
    <row r="1378" spans="1:65" s="14" customFormat="1" ht="11.25">
      <c r="B1378" s="210"/>
      <c r="C1378" s="211"/>
      <c r="D1378" s="193" t="s">
        <v>193</v>
      </c>
      <c r="E1378" s="212" t="s">
        <v>19</v>
      </c>
      <c r="F1378" s="213" t="s">
        <v>1388</v>
      </c>
      <c r="G1378" s="211"/>
      <c r="H1378" s="214">
        <v>1.32</v>
      </c>
      <c r="I1378" s="215"/>
      <c r="J1378" s="211"/>
      <c r="K1378" s="211"/>
      <c r="L1378" s="216"/>
      <c r="M1378" s="217"/>
      <c r="N1378" s="218"/>
      <c r="O1378" s="218"/>
      <c r="P1378" s="218"/>
      <c r="Q1378" s="218"/>
      <c r="R1378" s="218"/>
      <c r="S1378" s="218"/>
      <c r="T1378" s="219"/>
      <c r="AT1378" s="220" t="s">
        <v>193</v>
      </c>
      <c r="AU1378" s="220" t="s">
        <v>80</v>
      </c>
      <c r="AV1378" s="14" t="s">
        <v>80</v>
      </c>
      <c r="AW1378" s="14" t="s">
        <v>33</v>
      </c>
      <c r="AX1378" s="14" t="s">
        <v>71</v>
      </c>
      <c r="AY1378" s="220" t="s">
        <v>180</v>
      </c>
    </row>
    <row r="1379" spans="1:65" s="14" customFormat="1" ht="11.25">
      <c r="B1379" s="210"/>
      <c r="C1379" s="211"/>
      <c r="D1379" s="193" t="s">
        <v>193</v>
      </c>
      <c r="E1379" s="212" t="s">
        <v>19</v>
      </c>
      <c r="F1379" s="213" t="s">
        <v>1389</v>
      </c>
      <c r="G1379" s="211"/>
      <c r="H1379" s="214">
        <v>16.364000000000001</v>
      </c>
      <c r="I1379" s="215"/>
      <c r="J1379" s="211"/>
      <c r="K1379" s="211"/>
      <c r="L1379" s="216"/>
      <c r="M1379" s="217"/>
      <c r="N1379" s="218"/>
      <c r="O1379" s="218"/>
      <c r="P1379" s="218"/>
      <c r="Q1379" s="218"/>
      <c r="R1379" s="218"/>
      <c r="S1379" s="218"/>
      <c r="T1379" s="219"/>
      <c r="AT1379" s="220" t="s">
        <v>193</v>
      </c>
      <c r="AU1379" s="220" t="s">
        <v>80</v>
      </c>
      <c r="AV1379" s="14" t="s">
        <v>80</v>
      </c>
      <c r="AW1379" s="14" t="s">
        <v>33</v>
      </c>
      <c r="AX1379" s="14" t="s">
        <v>71</v>
      </c>
      <c r="AY1379" s="220" t="s">
        <v>180</v>
      </c>
    </row>
    <row r="1380" spans="1:65" s="14" customFormat="1" ht="11.25">
      <c r="B1380" s="210"/>
      <c r="C1380" s="211"/>
      <c r="D1380" s="193" t="s">
        <v>193</v>
      </c>
      <c r="E1380" s="212" t="s">
        <v>19</v>
      </c>
      <c r="F1380" s="213" t="s">
        <v>1390</v>
      </c>
      <c r="G1380" s="211"/>
      <c r="H1380" s="214">
        <v>1.44</v>
      </c>
      <c r="I1380" s="215"/>
      <c r="J1380" s="211"/>
      <c r="K1380" s="211"/>
      <c r="L1380" s="216"/>
      <c r="M1380" s="217"/>
      <c r="N1380" s="218"/>
      <c r="O1380" s="218"/>
      <c r="P1380" s="218"/>
      <c r="Q1380" s="218"/>
      <c r="R1380" s="218"/>
      <c r="S1380" s="218"/>
      <c r="T1380" s="219"/>
      <c r="AT1380" s="220" t="s">
        <v>193</v>
      </c>
      <c r="AU1380" s="220" t="s">
        <v>80</v>
      </c>
      <c r="AV1380" s="14" t="s">
        <v>80</v>
      </c>
      <c r="AW1380" s="14" t="s">
        <v>33</v>
      </c>
      <c r="AX1380" s="14" t="s">
        <v>71</v>
      </c>
      <c r="AY1380" s="220" t="s">
        <v>180</v>
      </c>
    </row>
    <row r="1381" spans="1:65" s="14" customFormat="1" ht="11.25">
      <c r="B1381" s="210"/>
      <c r="C1381" s="211"/>
      <c r="D1381" s="193" t="s">
        <v>193</v>
      </c>
      <c r="E1381" s="212" t="s">
        <v>19</v>
      </c>
      <c r="F1381" s="213" t="s">
        <v>1391</v>
      </c>
      <c r="G1381" s="211"/>
      <c r="H1381" s="214">
        <v>16.884</v>
      </c>
      <c r="I1381" s="215"/>
      <c r="J1381" s="211"/>
      <c r="K1381" s="211"/>
      <c r="L1381" s="216"/>
      <c r="M1381" s="217"/>
      <c r="N1381" s="218"/>
      <c r="O1381" s="218"/>
      <c r="P1381" s="218"/>
      <c r="Q1381" s="218"/>
      <c r="R1381" s="218"/>
      <c r="S1381" s="218"/>
      <c r="T1381" s="219"/>
      <c r="AT1381" s="220" t="s">
        <v>193</v>
      </c>
      <c r="AU1381" s="220" t="s">
        <v>80</v>
      </c>
      <c r="AV1381" s="14" t="s">
        <v>80</v>
      </c>
      <c r="AW1381" s="14" t="s">
        <v>33</v>
      </c>
      <c r="AX1381" s="14" t="s">
        <v>71</v>
      </c>
      <c r="AY1381" s="220" t="s">
        <v>180</v>
      </c>
    </row>
    <row r="1382" spans="1:65" s="14" customFormat="1" ht="11.25">
      <c r="B1382" s="210"/>
      <c r="C1382" s="211"/>
      <c r="D1382" s="193" t="s">
        <v>193</v>
      </c>
      <c r="E1382" s="212" t="s">
        <v>19</v>
      </c>
      <c r="F1382" s="213" t="s">
        <v>1392</v>
      </c>
      <c r="G1382" s="211"/>
      <c r="H1382" s="214">
        <v>6.4</v>
      </c>
      <c r="I1382" s="215"/>
      <c r="J1382" s="211"/>
      <c r="K1382" s="211"/>
      <c r="L1382" s="216"/>
      <c r="M1382" s="217"/>
      <c r="N1382" s="218"/>
      <c r="O1382" s="218"/>
      <c r="P1382" s="218"/>
      <c r="Q1382" s="218"/>
      <c r="R1382" s="218"/>
      <c r="S1382" s="218"/>
      <c r="T1382" s="219"/>
      <c r="AT1382" s="220" t="s">
        <v>193</v>
      </c>
      <c r="AU1382" s="220" t="s">
        <v>80</v>
      </c>
      <c r="AV1382" s="14" t="s">
        <v>80</v>
      </c>
      <c r="AW1382" s="14" t="s">
        <v>33</v>
      </c>
      <c r="AX1382" s="14" t="s">
        <v>71</v>
      </c>
      <c r="AY1382" s="220" t="s">
        <v>180</v>
      </c>
    </row>
    <row r="1383" spans="1:65" s="15" customFormat="1" ht="11.25">
      <c r="B1383" s="221"/>
      <c r="C1383" s="222"/>
      <c r="D1383" s="193" t="s">
        <v>193</v>
      </c>
      <c r="E1383" s="223" t="s">
        <v>19</v>
      </c>
      <c r="F1383" s="224" t="s">
        <v>238</v>
      </c>
      <c r="G1383" s="222"/>
      <c r="H1383" s="225">
        <v>287.34899999999999</v>
      </c>
      <c r="I1383" s="226"/>
      <c r="J1383" s="222"/>
      <c r="K1383" s="222"/>
      <c r="L1383" s="227"/>
      <c r="M1383" s="228"/>
      <c r="N1383" s="229"/>
      <c r="O1383" s="229"/>
      <c r="P1383" s="229"/>
      <c r="Q1383" s="229"/>
      <c r="R1383" s="229"/>
      <c r="S1383" s="229"/>
      <c r="T1383" s="230"/>
      <c r="AT1383" s="231" t="s">
        <v>193</v>
      </c>
      <c r="AU1383" s="231" t="s">
        <v>80</v>
      </c>
      <c r="AV1383" s="15" t="s">
        <v>187</v>
      </c>
      <c r="AW1383" s="15" t="s">
        <v>33</v>
      </c>
      <c r="AX1383" s="15" t="s">
        <v>78</v>
      </c>
      <c r="AY1383" s="231" t="s">
        <v>180</v>
      </c>
    </row>
    <row r="1384" spans="1:65" s="2" customFormat="1" ht="16.5" customHeight="1">
      <c r="A1384" s="36"/>
      <c r="B1384" s="37"/>
      <c r="C1384" s="232" t="s">
        <v>1412</v>
      </c>
      <c r="D1384" s="232" t="s">
        <v>301</v>
      </c>
      <c r="E1384" s="233" t="s">
        <v>1413</v>
      </c>
      <c r="F1384" s="234" t="s">
        <v>1414</v>
      </c>
      <c r="G1384" s="235" t="s">
        <v>230</v>
      </c>
      <c r="H1384" s="236">
        <v>316.084</v>
      </c>
      <c r="I1384" s="237"/>
      <c r="J1384" s="238">
        <f>ROUND(I1384*H1384,2)</f>
        <v>0</v>
      </c>
      <c r="K1384" s="234" t="s">
        <v>186</v>
      </c>
      <c r="L1384" s="239"/>
      <c r="M1384" s="240" t="s">
        <v>19</v>
      </c>
      <c r="N1384" s="241" t="s">
        <v>42</v>
      </c>
      <c r="O1384" s="66"/>
      <c r="P1384" s="189">
        <f>O1384*H1384</f>
        <v>0</v>
      </c>
      <c r="Q1384" s="189">
        <v>1.26E-2</v>
      </c>
      <c r="R1384" s="189">
        <f>Q1384*H1384</f>
        <v>3.9826584</v>
      </c>
      <c r="S1384" s="189">
        <v>0</v>
      </c>
      <c r="T1384" s="190">
        <f>S1384*H1384</f>
        <v>0</v>
      </c>
      <c r="U1384" s="36"/>
      <c r="V1384" s="36"/>
      <c r="W1384" s="36"/>
      <c r="X1384" s="36"/>
      <c r="Y1384" s="36"/>
      <c r="Z1384" s="36"/>
      <c r="AA1384" s="36"/>
      <c r="AB1384" s="36"/>
      <c r="AC1384" s="36"/>
      <c r="AD1384" s="36"/>
      <c r="AE1384" s="36"/>
      <c r="AR1384" s="191" t="s">
        <v>475</v>
      </c>
      <c r="AT1384" s="191" t="s">
        <v>301</v>
      </c>
      <c r="AU1384" s="191" t="s">
        <v>80</v>
      </c>
      <c r="AY1384" s="19" t="s">
        <v>180</v>
      </c>
      <c r="BE1384" s="192">
        <f>IF(N1384="základní",J1384,0)</f>
        <v>0</v>
      </c>
      <c r="BF1384" s="192">
        <f>IF(N1384="snížená",J1384,0)</f>
        <v>0</v>
      </c>
      <c r="BG1384" s="192">
        <f>IF(N1384="zákl. přenesená",J1384,0)</f>
        <v>0</v>
      </c>
      <c r="BH1384" s="192">
        <f>IF(N1384="sníž. přenesená",J1384,0)</f>
        <v>0</v>
      </c>
      <c r="BI1384" s="192">
        <f>IF(N1384="nulová",J1384,0)</f>
        <v>0</v>
      </c>
      <c r="BJ1384" s="19" t="s">
        <v>78</v>
      </c>
      <c r="BK1384" s="192">
        <f>ROUND(I1384*H1384,2)</f>
        <v>0</v>
      </c>
      <c r="BL1384" s="19" t="s">
        <v>312</v>
      </c>
      <c r="BM1384" s="191" t="s">
        <v>1415</v>
      </c>
    </row>
    <row r="1385" spans="1:65" s="2" customFormat="1" ht="11.25">
      <c r="A1385" s="36"/>
      <c r="B1385" s="37"/>
      <c r="C1385" s="38"/>
      <c r="D1385" s="193" t="s">
        <v>189</v>
      </c>
      <c r="E1385" s="38"/>
      <c r="F1385" s="194" t="s">
        <v>1414</v>
      </c>
      <c r="G1385" s="38"/>
      <c r="H1385" s="38"/>
      <c r="I1385" s="195"/>
      <c r="J1385" s="38"/>
      <c r="K1385" s="38"/>
      <c r="L1385" s="41"/>
      <c r="M1385" s="196"/>
      <c r="N1385" s="197"/>
      <c r="O1385" s="66"/>
      <c r="P1385" s="66"/>
      <c r="Q1385" s="66"/>
      <c r="R1385" s="66"/>
      <c r="S1385" s="66"/>
      <c r="T1385" s="67"/>
      <c r="U1385" s="36"/>
      <c r="V1385" s="36"/>
      <c r="W1385" s="36"/>
      <c r="X1385" s="36"/>
      <c r="Y1385" s="36"/>
      <c r="Z1385" s="36"/>
      <c r="AA1385" s="36"/>
      <c r="AB1385" s="36"/>
      <c r="AC1385" s="36"/>
      <c r="AD1385" s="36"/>
      <c r="AE1385" s="36"/>
      <c r="AT1385" s="19" t="s">
        <v>189</v>
      </c>
      <c r="AU1385" s="19" t="s">
        <v>80</v>
      </c>
    </row>
    <row r="1386" spans="1:65" s="14" customFormat="1" ht="11.25">
      <c r="B1386" s="210"/>
      <c r="C1386" s="211"/>
      <c r="D1386" s="193" t="s">
        <v>193</v>
      </c>
      <c r="E1386" s="212" t="s">
        <v>19</v>
      </c>
      <c r="F1386" s="213" t="s">
        <v>1416</v>
      </c>
      <c r="G1386" s="211"/>
      <c r="H1386" s="214">
        <v>287.34899999999999</v>
      </c>
      <c r="I1386" s="215"/>
      <c r="J1386" s="211"/>
      <c r="K1386" s="211"/>
      <c r="L1386" s="216"/>
      <c r="M1386" s="217"/>
      <c r="N1386" s="218"/>
      <c r="O1386" s="218"/>
      <c r="P1386" s="218"/>
      <c r="Q1386" s="218"/>
      <c r="R1386" s="218"/>
      <c r="S1386" s="218"/>
      <c r="T1386" s="219"/>
      <c r="AT1386" s="220" t="s">
        <v>193</v>
      </c>
      <c r="AU1386" s="220" t="s">
        <v>80</v>
      </c>
      <c r="AV1386" s="14" t="s">
        <v>80</v>
      </c>
      <c r="AW1386" s="14" t="s">
        <v>33</v>
      </c>
      <c r="AX1386" s="14" t="s">
        <v>78</v>
      </c>
      <c r="AY1386" s="220" t="s">
        <v>180</v>
      </c>
    </row>
    <row r="1387" spans="1:65" s="13" customFormat="1" ht="11.25">
      <c r="B1387" s="200"/>
      <c r="C1387" s="201"/>
      <c r="D1387" s="193" t="s">
        <v>193</v>
      </c>
      <c r="E1387" s="202" t="s">
        <v>19</v>
      </c>
      <c r="F1387" s="203" t="s">
        <v>1417</v>
      </c>
      <c r="G1387" s="201"/>
      <c r="H1387" s="202" t="s">
        <v>19</v>
      </c>
      <c r="I1387" s="204"/>
      <c r="J1387" s="201"/>
      <c r="K1387" s="201"/>
      <c r="L1387" s="205"/>
      <c r="M1387" s="206"/>
      <c r="N1387" s="207"/>
      <c r="O1387" s="207"/>
      <c r="P1387" s="207"/>
      <c r="Q1387" s="207"/>
      <c r="R1387" s="207"/>
      <c r="S1387" s="207"/>
      <c r="T1387" s="208"/>
      <c r="AT1387" s="209" t="s">
        <v>193</v>
      </c>
      <c r="AU1387" s="209" t="s">
        <v>80</v>
      </c>
      <c r="AV1387" s="13" t="s">
        <v>78</v>
      </c>
      <c r="AW1387" s="13" t="s">
        <v>33</v>
      </c>
      <c r="AX1387" s="13" t="s">
        <v>71</v>
      </c>
      <c r="AY1387" s="209" t="s">
        <v>180</v>
      </c>
    </row>
    <row r="1388" spans="1:65" s="14" customFormat="1" ht="11.25">
      <c r="B1388" s="210"/>
      <c r="C1388" s="211"/>
      <c r="D1388" s="193" t="s">
        <v>193</v>
      </c>
      <c r="E1388" s="211"/>
      <c r="F1388" s="213" t="s">
        <v>1418</v>
      </c>
      <c r="G1388" s="211"/>
      <c r="H1388" s="214">
        <v>316.084</v>
      </c>
      <c r="I1388" s="215"/>
      <c r="J1388" s="211"/>
      <c r="K1388" s="211"/>
      <c r="L1388" s="216"/>
      <c r="M1388" s="217"/>
      <c r="N1388" s="218"/>
      <c r="O1388" s="218"/>
      <c r="P1388" s="218"/>
      <c r="Q1388" s="218"/>
      <c r="R1388" s="218"/>
      <c r="S1388" s="218"/>
      <c r="T1388" s="219"/>
      <c r="AT1388" s="220" t="s">
        <v>193</v>
      </c>
      <c r="AU1388" s="220" t="s">
        <v>80</v>
      </c>
      <c r="AV1388" s="14" t="s">
        <v>80</v>
      </c>
      <c r="AW1388" s="14" t="s">
        <v>4</v>
      </c>
      <c r="AX1388" s="14" t="s">
        <v>78</v>
      </c>
      <c r="AY1388" s="220" t="s">
        <v>180</v>
      </c>
    </row>
    <row r="1389" spans="1:65" s="2" customFormat="1" ht="24.2" customHeight="1">
      <c r="A1389" s="36"/>
      <c r="B1389" s="37"/>
      <c r="C1389" s="180" t="s">
        <v>1419</v>
      </c>
      <c r="D1389" s="180" t="s">
        <v>182</v>
      </c>
      <c r="E1389" s="181" t="s">
        <v>1420</v>
      </c>
      <c r="F1389" s="182" t="s">
        <v>1421</v>
      </c>
      <c r="G1389" s="183" t="s">
        <v>230</v>
      </c>
      <c r="H1389" s="184">
        <v>2.08</v>
      </c>
      <c r="I1389" s="185"/>
      <c r="J1389" s="186">
        <f>ROUND(I1389*H1389,2)</f>
        <v>0</v>
      </c>
      <c r="K1389" s="182" t="s">
        <v>186</v>
      </c>
      <c r="L1389" s="41"/>
      <c r="M1389" s="187" t="s">
        <v>19</v>
      </c>
      <c r="N1389" s="188" t="s">
        <v>42</v>
      </c>
      <c r="O1389" s="66"/>
      <c r="P1389" s="189">
        <f>O1389*H1389</f>
        <v>0</v>
      </c>
      <c r="Q1389" s="189">
        <v>5.8E-4</v>
      </c>
      <c r="R1389" s="189">
        <f>Q1389*H1389</f>
        <v>1.2064000000000001E-3</v>
      </c>
      <c r="S1389" s="189">
        <v>0</v>
      </c>
      <c r="T1389" s="190">
        <f>S1389*H1389</f>
        <v>0</v>
      </c>
      <c r="U1389" s="36"/>
      <c r="V1389" s="36"/>
      <c r="W1389" s="36"/>
      <c r="X1389" s="36"/>
      <c r="Y1389" s="36"/>
      <c r="Z1389" s="36"/>
      <c r="AA1389" s="36"/>
      <c r="AB1389" s="36"/>
      <c r="AC1389" s="36"/>
      <c r="AD1389" s="36"/>
      <c r="AE1389" s="36"/>
      <c r="AR1389" s="191" t="s">
        <v>312</v>
      </c>
      <c r="AT1389" s="191" t="s">
        <v>182</v>
      </c>
      <c r="AU1389" s="191" t="s">
        <v>80</v>
      </c>
      <c r="AY1389" s="19" t="s">
        <v>180</v>
      </c>
      <c r="BE1389" s="192">
        <f>IF(N1389="základní",J1389,0)</f>
        <v>0</v>
      </c>
      <c r="BF1389" s="192">
        <f>IF(N1389="snížená",J1389,0)</f>
        <v>0</v>
      </c>
      <c r="BG1389" s="192">
        <f>IF(N1389="zákl. přenesená",J1389,0)</f>
        <v>0</v>
      </c>
      <c r="BH1389" s="192">
        <f>IF(N1389="sníž. přenesená",J1389,0)</f>
        <v>0</v>
      </c>
      <c r="BI1389" s="192">
        <f>IF(N1389="nulová",J1389,0)</f>
        <v>0</v>
      </c>
      <c r="BJ1389" s="19" t="s">
        <v>78</v>
      </c>
      <c r="BK1389" s="192">
        <f>ROUND(I1389*H1389,2)</f>
        <v>0</v>
      </c>
      <c r="BL1389" s="19" t="s">
        <v>312</v>
      </c>
      <c r="BM1389" s="191" t="s">
        <v>1422</v>
      </c>
    </row>
    <row r="1390" spans="1:65" s="2" customFormat="1" ht="19.5">
      <c r="A1390" s="36"/>
      <c r="B1390" s="37"/>
      <c r="C1390" s="38"/>
      <c r="D1390" s="193" t="s">
        <v>189</v>
      </c>
      <c r="E1390" s="38"/>
      <c r="F1390" s="194" t="s">
        <v>1423</v>
      </c>
      <c r="G1390" s="38"/>
      <c r="H1390" s="38"/>
      <c r="I1390" s="195"/>
      <c r="J1390" s="38"/>
      <c r="K1390" s="38"/>
      <c r="L1390" s="41"/>
      <c r="M1390" s="196"/>
      <c r="N1390" s="197"/>
      <c r="O1390" s="66"/>
      <c r="P1390" s="66"/>
      <c r="Q1390" s="66"/>
      <c r="R1390" s="66"/>
      <c r="S1390" s="66"/>
      <c r="T1390" s="67"/>
      <c r="U1390" s="36"/>
      <c r="V1390" s="36"/>
      <c r="W1390" s="36"/>
      <c r="X1390" s="36"/>
      <c r="Y1390" s="36"/>
      <c r="Z1390" s="36"/>
      <c r="AA1390" s="36"/>
      <c r="AB1390" s="36"/>
      <c r="AC1390" s="36"/>
      <c r="AD1390" s="36"/>
      <c r="AE1390" s="36"/>
      <c r="AT1390" s="19" t="s">
        <v>189</v>
      </c>
      <c r="AU1390" s="19" t="s">
        <v>80</v>
      </c>
    </row>
    <row r="1391" spans="1:65" s="2" customFormat="1" ht="11.25">
      <c r="A1391" s="36"/>
      <c r="B1391" s="37"/>
      <c r="C1391" s="38"/>
      <c r="D1391" s="198" t="s">
        <v>191</v>
      </c>
      <c r="E1391" s="38"/>
      <c r="F1391" s="199" t="s">
        <v>1424</v>
      </c>
      <c r="G1391" s="38"/>
      <c r="H1391" s="38"/>
      <c r="I1391" s="195"/>
      <c r="J1391" s="38"/>
      <c r="K1391" s="38"/>
      <c r="L1391" s="41"/>
      <c r="M1391" s="196"/>
      <c r="N1391" s="197"/>
      <c r="O1391" s="66"/>
      <c r="P1391" s="66"/>
      <c r="Q1391" s="66"/>
      <c r="R1391" s="66"/>
      <c r="S1391" s="66"/>
      <c r="T1391" s="67"/>
      <c r="U1391" s="36"/>
      <c r="V1391" s="36"/>
      <c r="W1391" s="36"/>
      <c r="X1391" s="36"/>
      <c r="Y1391" s="36"/>
      <c r="Z1391" s="36"/>
      <c r="AA1391" s="36"/>
      <c r="AB1391" s="36"/>
      <c r="AC1391" s="36"/>
      <c r="AD1391" s="36"/>
      <c r="AE1391" s="36"/>
      <c r="AT1391" s="19" t="s">
        <v>191</v>
      </c>
      <c r="AU1391" s="19" t="s">
        <v>80</v>
      </c>
    </row>
    <row r="1392" spans="1:65" s="13" customFormat="1" ht="11.25">
      <c r="B1392" s="200"/>
      <c r="C1392" s="201"/>
      <c r="D1392" s="193" t="s">
        <v>193</v>
      </c>
      <c r="E1392" s="202" t="s">
        <v>19</v>
      </c>
      <c r="F1392" s="203" t="s">
        <v>201</v>
      </c>
      <c r="G1392" s="201"/>
      <c r="H1392" s="202" t="s">
        <v>19</v>
      </c>
      <c r="I1392" s="204"/>
      <c r="J1392" s="201"/>
      <c r="K1392" s="201"/>
      <c r="L1392" s="205"/>
      <c r="M1392" s="206"/>
      <c r="N1392" s="207"/>
      <c r="O1392" s="207"/>
      <c r="P1392" s="207"/>
      <c r="Q1392" s="207"/>
      <c r="R1392" s="207"/>
      <c r="S1392" s="207"/>
      <c r="T1392" s="208"/>
      <c r="AT1392" s="209" t="s">
        <v>193</v>
      </c>
      <c r="AU1392" s="209" t="s">
        <v>80</v>
      </c>
      <c r="AV1392" s="13" t="s">
        <v>78</v>
      </c>
      <c r="AW1392" s="13" t="s">
        <v>33</v>
      </c>
      <c r="AX1392" s="13" t="s">
        <v>71</v>
      </c>
      <c r="AY1392" s="209" t="s">
        <v>180</v>
      </c>
    </row>
    <row r="1393" spans="1:65" s="14" customFormat="1" ht="22.5">
      <c r="B1393" s="210"/>
      <c r="C1393" s="211"/>
      <c r="D1393" s="193" t="s">
        <v>193</v>
      </c>
      <c r="E1393" s="212" t="s">
        <v>19</v>
      </c>
      <c r="F1393" s="213" t="s">
        <v>1425</v>
      </c>
      <c r="G1393" s="211"/>
      <c r="H1393" s="214">
        <v>2.08</v>
      </c>
      <c r="I1393" s="215"/>
      <c r="J1393" s="211"/>
      <c r="K1393" s="211"/>
      <c r="L1393" s="216"/>
      <c r="M1393" s="217"/>
      <c r="N1393" s="218"/>
      <c r="O1393" s="218"/>
      <c r="P1393" s="218"/>
      <c r="Q1393" s="218"/>
      <c r="R1393" s="218"/>
      <c r="S1393" s="218"/>
      <c r="T1393" s="219"/>
      <c r="AT1393" s="220" t="s">
        <v>193</v>
      </c>
      <c r="AU1393" s="220" t="s">
        <v>80</v>
      </c>
      <c r="AV1393" s="14" t="s">
        <v>80</v>
      </c>
      <c r="AW1393" s="14" t="s">
        <v>33</v>
      </c>
      <c r="AX1393" s="14" t="s">
        <v>78</v>
      </c>
      <c r="AY1393" s="220" t="s">
        <v>180</v>
      </c>
    </row>
    <row r="1394" spans="1:65" s="2" customFormat="1" ht="24.2" customHeight="1">
      <c r="A1394" s="36"/>
      <c r="B1394" s="37"/>
      <c r="C1394" s="232" t="s">
        <v>1426</v>
      </c>
      <c r="D1394" s="232" t="s">
        <v>301</v>
      </c>
      <c r="E1394" s="233" t="s">
        <v>1427</v>
      </c>
      <c r="F1394" s="234" t="s">
        <v>1428</v>
      </c>
      <c r="G1394" s="235" t="s">
        <v>230</v>
      </c>
      <c r="H1394" s="236">
        <v>2.08</v>
      </c>
      <c r="I1394" s="237"/>
      <c r="J1394" s="238">
        <f>ROUND(I1394*H1394,2)</f>
        <v>0</v>
      </c>
      <c r="K1394" s="234" t="s">
        <v>186</v>
      </c>
      <c r="L1394" s="239"/>
      <c r="M1394" s="240" t="s">
        <v>19</v>
      </c>
      <c r="N1394" s="241" t="s">
        <v>42</v>
      </c>
      <c r="O1394" s="66"/>
      <c r="P1394" s="189">
        <f>O1394*H1394</f>
        <v>0</v>
      </c>
      <c r="Q1394" s="189">
        <v>0.01</v>
      </c>
      <c r="R1394" s="189">
        <f>Q1394*H1394</f>
        <v>2.0800000000000003E-2</v>
      </c>
      <c r="S1394" s="189">
        <v>0</v>
      </c>
      <c r="T1394" s="190">
        <f>S1394*H1394</f>
        <v>0</v>
      </c>
      <c r="U1394" s="36"/>
      <c r="V1394" s="36"/>
      <c r="W1394" s="36"/>
      <c r="X1394" s="36"/>
      <c r="Y1394" s="36"/>
      <c r="Z1394" s="36"/>
      <c r="AA1394" s="36"/>
      <c r="AB1394" s="36"/>
      <c r="AC1394" s="36"/>
      <c r="AD1394" s="36"/>
      <c r="AE1394" s="36"/>
      <c r="AR1394" s="191" t="s">
        <v>475</v>
      </c>
      <c r="AT1394" s="191" t="s">
        <v>301</v>
      </c>
      <c r="AU1394" s="191" t="s">
        <v>80</v>
      </c>
      <c r="AY1394" s="19" t="s">
        <v>180</v>
      </c>
      <c r="BE1394" s="192">
        <f>IF(N1394="základní",J1394,0)</f>
        <v>0</v>
      </c>
      <c r="BF1394" s="192">
        <f>IF(N1394="snížená",J1394,0)</f>
        <v>0</v>
      </c>
      <c r="BG1394" s="192">
        <f>IF(N1394="zákl. přenesená",J1394,0)</f>
        <v>0</v>
      </c>
      <c r="BH1394" s="192">
        <f>IF(N1394="sníž. přenesená",J1394,0)</f>
        <v>0</v>
      </c>
      <c r="BI1394" s="192">
        <f>IF(N1394="nulová",J1394,0)</f>
        <v>0</v>
      </c>
      <c r="BJ1394" s="19" t="s">
        <v>78</v>
      </c>
      <c r="BK1394" s="192">
        <f>ROUND(I1394*H1394,2)</f>
        <v>0</v>
      </c>
      <c r="BL1394" s="19" t="s">
        <v>312</v>
      </c>
      <c r="BM1394" s="191" t="s">
        <v>1429</v>
      </c>
    </row>
    <row r="1395" spans="1:65" s="2" customFormat="1" ht="11.25">
      <c r="A1395" s="36"/>
      <c r="B1395" s="37"/>
      <c r="C1395" s="38"/>
      <c r="D1395" s="193" t="s">
        <v>189</v>
      </c>
      <c r="E1395" s="38"/>
      <c r="F1395" s="194" t="s">
        <v>1428</v>
      </c>
      <c r="G1395" s="38"/>
      <c r="H1395" s="38"/>
      <c r="I1395" s="195"/>
      <c r="J1395" s="38"/>
      <c r="K1395" s="38"/>
      <c r="L1395" s="41"/>
      <c r="M1395" s="196"/>
      <c r="N1395" s="197"/>
      <c r="O1395" s="66"/>
      <c r="P1395" s="66"/>
      <c r="Q1395" s="66"/>
      <c r="R1395" s="66"/>
      <c r="S1395" s="66"/>
      <c r="T1395" s="67"/>
      <c r="U1395" s="36"/>
      <c r="V1395" s="36"/>
      <c r="W1395" s="36"/>
      <c r="X1395" s="36"/>
      <c r="Y1395" s="36"/>
      <c r="Z1395" s="36"/>
      <c r="AA1395" s="36"/>
      <c r="AB1395" s="36"/>
      <c r="AC1395" s="36"/>
      <c r="AD1395" s="36"/>
      <c r="AE1395" s="36"/>
      <c r="AT1395" s="19" t="s">
        <v>189</v>
      </c>
      <c r="AU1395" s="19" t="s">
        <v>80</v>
      </c>
    </row>
    <row r="1396" spans="1:65" s="14" customFormat="1" ht="11.25">
      <c r="B1396" s="210"/>
      <c r="C1396" s="211"/>
      <c r="D1396" s="193" t="s">
        <v>193</v>
      </c>
      <c r="E1396" s="212" t="s">
        <v>19</v>
      </c>
      <c r="F1396" s="213" t="s">
        <v>1430</v>
      </c>
      <c r="G1396" s="211"/>
      <c r="H1396" s="214">
        <v>2.08</v>
      </c>
      <c r="I1396" s="215"/>
      <c r="J1396" s="211"/>
      <c r="K1396" s="211"/>
      <c r="L1396" s="216"/>
      <c r="M1396" s="217"/>
      <c r="N1396" s="218"/>
      <c r="O1396" s="218"/>
      <c r="P1396" s="218"/>
      <c r="Q1396" s="218"/>
      <c r="R1396" s="218"/>
      <c r="S1396" s="218"/>
      <c r="T1396" s="219"/>
      <c r="AT1396" s="220" t="s">
        <v>193</v>
      </c>
      <c r="AU1396" s="220" t="s">
        <v>80</v>
      </c>
      <c r="AV1396" s="14" t="s">
        <v>80</v>
      </c>
      <c r="AW1396" s="14" t="s">
        <v>33</v>
      </c>
      <c r="AX1396" s="14" t="s">
        <v>78</v>
      </c>
      <c r="AY1396" s="220" t="s">
        <v>180</v>
      </c>
    </row>
    <row r="1397" spans="1:65" s="2" customFormat="1" ht="33" customHeight="1">
      <c r="A1397" s="36"/>
      <c r="B1397" s="37"/>
      <c r="C1397" s="180" t="s">
        <v>1431</v>
      </c>
      <c r="D1397" s="180" t="s">
        <v>182</v>
      </c>
      <c r="E1397" s="181" t="s">
        <v>1432</v>
      </c>
      <c r="F1397" s="182" t="s">
        <v>1433</v>
      </c>
      <c r="G1397" s="183" t="s">
        <v>249</v>
      </c>
      <c r="H1397" s="184">
        <v>18.059999999999999</v>
      </c>
      <c r="I1397" s="185"/>
      <c r="J1397" s="186">
        <f>ROUND(I1397*H1397,2)</f>
        <v>0</v>
      </c>
      <c r="K1397" s="182" t="s">
        <v>186</v>
      </c>
      <c r="L1397" s="41"/>
      <c r="M1397" s="187" t="s">
        <v>19</v>
      </c>
      <c r="N1397" s="188" t="s">
        <v>42</v>
      </c>
      <c r="O1397" s="66"/>
      <c r="P1397" s="189">
        <f>O1397*H1397</f>
        <v>0</v>
      </c>
      <c r="Q1397" s="189">
        <v>5.0000000000000001E-4</v>
      </c>
      <c r="R1397" s="189">
        <f>Q1397*H1397</f>
        <v>9.0299999999999998E-3</v>
      </c>
      <c r="S1397" s="189">
        <v>0</v>
      </c>
      <c r="T1397" s="190">
        <f>S1397*H1397</f>
        <v>0</v>
      </c>
      <c r="U1397" s="36"/>
      <c r="V1397" s="36"/>
      <c r="W1397" s="36"/>
      <c r="X1397" s="36"/>
      <c r="Y1397" s="36"/>
      <c r="Z1397" s="36"/>
      <c r="AA1397" s="36"/>
      <c r="AB1397" s="36"/>
      <c r="AC1397" s="36"/>
      <c r="AD1397" s="36"/>
      <c r="AE1397" s="36"/>
      <c r="AR1397" s="191" t="s">
        <v>312</v>
      </c>
      <c r="AT1397" s="191" t="s">
        <v>182</v>
      </c>
      <c r="AU1397" s="191" t="s">
        <v>80</v>
      </c>
      <c r="AY1397" s="19" t="s">
        <v>180</v>
      </c>
      <c r="BE1397" s="192">
        <f>IF(N1397="základní",J1397,0)</f>
        <v>0</v>
      </c>
      <c r="BF1397" s="192">
        <f>IF(N1397="snížená",J1397,0)</f>
        <v>0</v>
      </c>
      <c r="BG1397" s="192">
        <f>IF(N1397="zákl. přenesená",J1397,0)</f>
        <v>0</v>
      </c>
      <c r="BH1397" s="192">
        <f>IF(N1397="sníž. přenesená",J1397,0)</f>
        <v>0</v>
      </c>
      <c r="BI1397" s="192">
        <f>IF(N1397="nulová",J1397,0)</f>
        <v>0</v>
      </c>
      <c r="BJ1397" s="19" t="s">
        <v>78</v>
      </c>
      <c r="BK1397" s="192">
        <f>ROUND(I1397*H1397,2)</f>
        <v>0</v>
      </c>
      <c r="BL1397" s="19" t="s">
        <v>312</v>
      </c>
      <c r="BM1397" s="191" t="s">
        <v>1434</v>
      </c>
    </row>
    <row r="1398" spans="1:65" s="2" customFormat="1" ht="19.5">
      <c r="A1398" s="36"/>
      <c r="B1398" s="37"/>
      <c r="C1398" s="38"/>
      <c r="D1398" s="193" t="s">
        <v>189</v>
      </c>
      <c r="E1398" s="38"/>
      <c r="F1398" s="194" t="s">
        <v>1435</v>
      </c>
      <c r="G1398" s="38"/>
      <c r="H1398" s="38"/>
      <c r="I1398" s="195"/>
      <c r="J1398" s="38"/>
      <c r="K1398" s="38"/>
      <c r="L1398" s="41"/>
      <c r="M1398" s="196"/>
      <c r="N1398" s="197"/>
      <c r="O1398" s="66"/>
      <c r="P1398" s="66"/>
      <c r="Q1398" s="66"/>
      <c r="R1398" s="66"/>
      <c r="S1398" s="66"/>
      <c r="T1398" s="67"/>
      <c r="U1398" s="36"/>
      <c r="V1398" s="36"/>
      <c r="W1398" s="36"/>
      <c r="X1398" s="36"/>
      <c r="Y1398" s="36"/>
      <c r="Z1398" s="36"/>
      <c r="AA1398" s="36"/>
      <c r="AB1398" s="36"/>
      <c r="AC1398" s="36"/>
      <c r="AD1398" s="36"/>
      <c r="AE1398" s="36"/>
      <c r="AT1398" s="19" t="s">
        <v>189</v>
      </c>
      <c r="AU1398" s="19" t="s">
        <v>80</v>
      </c>
    </row>
    <row r="1399" spans="1:65" s="2" customFormat="1" ht="11.25">
      <c r="A1399" s="36"/>
      <c r="B1399" s="37"/>
      <c r="C1399" s="38"/>
      <c r="D1399" s="198" t="s">
        <v>191</v>
      </c>
      <c r="E1399" s="38"/>
      <c r="F1399" s="199" t="s">
        <v>1436</v>
      </c>
      <c r="G1399" s="38"/>
      <c r="H1399" s="38"/>
      <c r="I1399" s="195"/>
      <c r="J1399" s="38"/>
      <c r="K1399" s="38"/>
      <c r="L1399" s="41"/>
      <c r="M1399" s="196"/>
      <c r="N1399" s="197"/>
      <c r="O1399" s="66"/>
      <c r="P1399" s="66"/>
      <c r="Q1399" s="66"/>
      <c r="R1399" s="66"/>
      <c r="S1399" s="66"/>
      <c r="T1399" s="67"/>
      <c r="U1399" s="36"/>
      <c r="V1399" s="36"/>
      <c r="W1399" s="36"/>
      <c r="X1399" s="36"/>
      <c r="Y1399" s="36"/>
      <c r="Z1399" s="36"/>
      <c r="AA1399" s="36"/>
      <c r="AB1399" s="36"/>
      <c r="AC1399" s="36"/>
      <c r="AD1399" s="36"/>
      <c r="AE1399" s="36"/>
      <c r="AT1399" s="19" t="s">
        <v>191</v>
      </c>
      <c r="AU1399" s="19" t="s">
        <v>80</v>
      </c>
    </row>
    <row r="1400" spans="1:65" s="13" customFormat="1" ht="11.25">
      <c r="B1400" s="200"/>
      <c r="C1400" s="201"/>
      <c r="D1400" s="193" t="s">
        <v>193</v>
      </c>
      <c r="E1400" s="202" t="s">
        <v>19</v>
      </c>
      <c r="F1400" s="203" t="s">
        <v>201</v>
      </c>
      <c r="G1400" s="201"/>
      <c r="H1400" s="202" t="s">
        <v>19</v>
      </c>
      <c r="I1400" s="204"/>
      <c r="J1400" s="201"/>
      <c r="K1400" s="201"/>
      <c r="L1400" s="205"/>
      <c r="M1400" s="206"/>
      <c r="N1400" s="207"/>
      <c r="O1400" s="207"/>
      <c r="P1400" s="207"/>
      <c r="Q1400" s="207"/>
      <c r="R1400" s="207"/>
      <c r="S1400" s="207"/>
      <c r="T1400" s="208"/>
      <c r="AT1400" s="209" t="s">
        <v>193</v>
      </c>
      <c r="AU1400" s="209" t="s">
        <v>80</v>
      </c>
      <c r="AV1400" s="13" t="s">
        <v>78</v>
      </c>
      <c r="AW1400" s="13" t="s">
        <v>33</v>
      </c>
      <c r="AX1400" s="13" t="s">
        <v>71</v>
      </c>
      <c r="AY1400" s="209" t="s">
        <v>180</v>
      </c>
    </row>
    <row r="1401" spans="1:65" s="14" customFormat="1" ht="22.5">
      <c r="B1401" s="210"/>
      <c r="C1401" s="211"/>
      <c r="D1401" s="193" t="s">
        <v>193</v>
      </c>
      <c r="E1401" s="212" t="s">
        <v>19</v>
      </c>
      <c r="F1401" s="213" t="s">
        <v>1437</v>
      </c>
      <c r="G1401" s="211"/>
      <c r="H1401" s="214">
        <v>17.2</v>
      </c>
      <c r="I1401" s="215"/>
      <c r="J1401" s="211"/>
      <c r="K1401" s="211"/>
      <c r="L1401" s="216"/>
      <c r="M1401" s="217"/>
      <c r="N1401" s="218"/>
      <c r="O1401" s="218"/>
      <c r="P1401" s="218"/>
      <c r="Q1401" s="218"/>
      <c r="R1401" s="218"/>
      <c r="S1401" s="218"/>
      <c r="T1401" s="219"/>
      <c r="AT1401" s="220" t="s">
        <v>193</v>
      </c>
      <c r="AU1401" s="220" t="s">
        <v>80</v>
      </c>
      <c r="AV1401" s="14" t="s">
        <v>80</v>
      </c>
      <c r="AW1401" s="14" t="s">
        <v>33</v>
      </c>
      <c r="AX1401" s="14" t="s">
        <v>78</v>
      </c>
      <c r="AY1401" s="220" t="s">
        <v>180</v>
      </c>
    </row>
    <row r="1402" spans="1:65" s="14" customFormat="1" ht="11.25">
      <c r="B1402" s="210"/>
      <c r="C1402" s="211"/>
      <c r="D1402" s="193" t="s">
        <v>193</v>
      </c>
      <c r="E1402" s="211"/>
      <c r="F1402" s="213" t="s">
        <v>1438</v>
      </c>
      <c r="G1402" s="211"/>
      <c r="H1402" s="214">
        <v>18.059999999999999</v>
      </c>
      <c r="I1402" s="215"/>
      <c r="J1402" s="211"/>
      <c r="K1402" s="211"/>
      <c r="L1402" s="216"/>
      <c r="M1402" s="217"/>
      <c r="N1402" s="218"/>
      <c r="O1402" s="218"/>
      <c r="P1402" s="218"/>
      <c r="Q1402" s="218"/>
      <c r="R1402" s="218"/>
      <c r="S1402" s="218"/>
      <c r="T1402" s="219"/>
      <c r="AT1402" s="220" t="s">
        <v>193</v>
      </c>
      <c r="AU1402" s="220" t="s">
        <v>80</v>
      </c>
      <c r="AV1402" s="14" t="s">
        <v>80</v>
      </c>
      <c r="AW1402" s="14" t="s">
        <v>4</v>
      </c>
      <c r="AX1402" s="14" t="s">
        <v>78</v>
      </c>
      <c r="AY1402" s="220" t="s">
        <v>180</v>
      </c>
    </row>
    <row r="1403" spans="1:65" s="2" customFormat="1" ht="24.2" customHeight="1">
      <c r="A1403" s="36"/>
      <c r="B1403" s="37"/>
      <c r="C1403" s="180" t="s">
        <v>1439</v>
      </c>
      <c r="D1403" s="180" t="s">
        <v>182</v>
      </c>
      <c r="E1403" s="181" t="s">
        <v>1440</v>
      </c>
      <c r="F1403" s="182" t="s">
        <v>1441</v>
      </c>
      <c r="G1403" s="183" t="s">
        <v>249</v>
      </c>
      <c r="H1403" s="184">
        <v>62.55</v>
      </c>
      <c r="I1403" s="185"/>
      <c r="J1403" s="186">
        <f>ROUND(I1403*H1403,2)</f>
        <v>0</v>
      </c>
      <c r="K1403" s="182" t="s">
        <v>304</v>
      </c>
      <c r="L1403" s="41"/>
      <c r="M1403" s="187" t="s">
        <v>19</v>
      </c>
      <c r="N1403" s="188" t="s">
        <v>42</v>
      </c>
      <c r="O1403" s="66"/>
      <c r="P1403" s="189">
        <f>O1403*H1403</f>
        <v>0</v>
      </c>
      <c r="Q1403" s="189">
        <v>5.5000000000000003E-4</v>
      </c>
      <c r="R1403" s="189">
        <f>Q1403*H1403</f>
        <v>3.4402500000000003E-2</v>
      </c>
      <c r="S1403" s="189">
        <v>0</v>
      </c>
      <c r="T1403" s="190">
        <f>S1403*H1403</f>
        <v>0</v>
      </c>
      <c r="U1403" s="36"/>
      <c r="V1403" s="36"/>
      <c r="W1403" s="36"/>
      <c r="X1403" s="36"/>
      <c r="Y1403" s="36"/>
      <c r="Z1403" s="36"/>
      <c r="AA1403" s="36"/>
      <c r="AB1403" s="36"/>
      <c r="AC1403" s="36"/>
      <c r="AD1403" s="36"/>
      <c r="AE1403" s="36"/>
      <c r="AR1403" s="191" t="s">
        <v>312</v>
      </c>
      <c r="AT1403" s="191" t="s">
        <v>182</v>
      </c>
      <c r="AU1403" s="191" t="s">
        <v>80</v>
      </c>
      <c r="AY1403" s="19" t="s">
        <v>180</v>
      </c>
      <c r="BE1403" s="192">
        <f>IF(N1403="základní",J1403,0)</f>
        <v>0</v>
      </c>
      <c r="BF1403" s="192">
        <f>IF(N1403="snížená",J1403,0)</f>
        <v>0</v>
      </c>
      <c r="BG1403" s="192">
        <f>IF(N1403="zákl. přenesená",J1403,0)</f>
        <v>0</v>
      </c>
      <c r="BH1403" s="192">
        <f>IF(N1403="sníž. přenesená",J1403,0)</f>
        <v>0</v>
      </c>
      <c r="BI1403" s="192">
        <f>IF(N1403="nulová",J1403,0)</f>
        <v>0</v>
      </c>
      <c r="BJ1403" s="19" t="s">
        <v>78</v>
      </c>
      <c r="BK1403" s="192">
        <f>ROUND(I1403*H1403,2)</f>
        <v>0</v>
      </c>
      <c r="BL1403" s="19" t="s">
        <v>312</v>
      </c>
      <c r="BM1403" s="191" t="s">
        <v>1442</v>
      </c>
    </row>
    <row r="1404" spans="1:65" s="2" customFormat="1" ht="19.5">
      <c r="A1404" s="36"/>
      <c r="B1404" s="37"/>
      <c r="C1404" s="38"/>
      <c r="D1404" s="193" t="s">
        <v>189</v>
      </c>
      <c r="E1404" s="38"/>
      <c r="F1404" s="194" t="s">
        <v>1441</v>
      </c>
      <c r="G1404" s="38"/>
      <c r="H1404" s="38"/>
      <c r="I1404" s="195"/>
      <c r="J1404" s="38"/>
      <c r="K1404" s="38"/>
      <c r="L1404" s="41"/>
      <c r="M1404" s="196"/>
      <c r="N1404" s="197"/>
      <c r="O1404" s="66"/>
      <c r="P1404" s="66"/>
      <c r="Q1404" s="66"/>
      <c r="R1404" s="66"/>
      <c r="S1404" s="66"/>
      <c r="T1404" s="67"/>
      <c r="U1404" s="36"/>
      <c r="V1404" s="36"/>
      <c r="W1404" s="36"/>
      <c r="X1404" s="36"/>
      <c r="Y1404" s="36"/>
      <c r="Z1404" s="36"/>
      <c r="AA1404" s="36"/>
      <c r="AB1404" s="36"/>
      <c r="AC1404" s="36"/>
      <c r="AD1404" s="36"/>
      <c r="AE1404" s="36"/>
      <c r="AT1404" s="19" t="s">
        <v>189</v>
      </c>
      <c r="AU1404" s="19" t="s">
        <v>80</v>
      </c>
    </row>
    <row r="1405" spans="1:65" s="13" customFormat="1" ht="11.25">
      <c r="B1405" s="200"/>
      <c r="C1405" s="201"/>
      <c r="D1405" s="193" t="s">
        <v>193</v>
      </c>
      <c r="E1405" s="202" t="s">
        <v>19</v>
      </c>
      <c r="F1405" s="203" t="s">
        <v>201</v>
      </c>
      <c r="G1405" s="201"/>
      <c r="H1405" s="202" t="s">
        <v>19</v>
      </c>
      <c r="I1405" s="204"/>
      <c r="J1405" s="201"/>
      <c r="K1405" s="201"/>
      <c r="L1405" s="205"/>
      <c r="M1405" s="206"/>
      <c r="N1405" s="207"/>
      <c r="O1405" s="207"/>
      <c r="P1405" s="207"/>
      <c r="Q1405" s="207"/>
      <c r="R1405" s="207"/>
      <c r="S1405" s="207"/>
      <c r="T1405" s="208"/>
      <c r="AT1405" s="209" t="s">
        <v>193</v>
      </c>
      <c r="AU1405" s="209" t="s">
        <v>80</v>
      </c>
      <c r="AV1405" s="13" t="s">
        <v>78</v>
      </c>
      <c r="AW1405" s="13" t="s">
        <v>33</v>
      </c>
      <c r="AX1405" s="13" t="s">
        <v>71</v>
      </c>
      <c r="AY1405" s="209" t="s">
        <v>180</v>
      </c>
    </row>
    <row r="1406" spans="1:65" s="14" customFormat="1" ht="22.5">
      <c r="B1406" s="210"/>
      <c r="C1406" s="211"/>
      <c r="D1406" s="193" t="s">
        <v>193</v>
      </c>
      <c r="E1406" s="212" t="s">
        <v>19</v>
      </c>
      <c r="F1406" s="213" t="s">
        <v>1443</v>
      </c>
      <c r="G1406" s="211"/>
      <c r="H1406" s="214">
        <v>62.55</v>
      </c>
      <c r="I1406" s="215"/>
      <c r="J1406" s="211"/>
      <c r="K1406" s="211"/>
      <c r="L1406" s="216"/>
      <c r="M1406" s="217"/>
      <c r="N1406" s="218"/>
      <c r="O1406" s="218"/>
      <c r="P1406" s="218"/>
      <c r="Q1406" s="218"/>
      <c r="R1406" s="218"/>
      <c r="S1406" s="218"/>
      <c r="T1406" s="219"/>
      <c r="AT1406" s="220" t="s">
        <v>193</v>
      </c>
      <c r="AU1406" s="220" t="s">
        <v>80</v>
      </c>
      <c r="AV1406" s="14" t="s">
        <v>80</v>
      </c>
      <c r="AW1406" s="14" t="s">
        <v>33</v>
      </c>
      <c r="AX1406" s="14" t="s">
        <v>78</v>
      </c>
      <c r="AY1406" s="220" t="s">
        <v>180</v>
      </c>
    </row>
    <row r="1407" spans="1:65" s="2" customFormat="1" ht="37.9" customHeight="1">
      <c r="A1407" s="36"/>
      <c r="B1407" s="37"/>
      <c r="C1407" s="180" t="s">
        <v>1444</v>
      </c>
      <c r="D1407" s="180" t="s">
        <v>182</v>
      </c>
      <c r="E1407" s="181" t="s">
        <v>1445</v>
      </c>
      <c r="F1407" s="182" t="s">
        <v>1446</v>
      </c>
      <c r="G1407" s="183" t="s">
        <v>249</v>
      </c>
      <c r="H1407" s="184">
        <v>22.8</v>
      </c>
      <c r="I1407" s="185"/>
      <c r="J1407" s="186">
        <f>ROUND(I1407*H1407,2)</f>
        <v>0</v>
      </c>
      <c r="K1407" s="182" t="s">
        <v>304</v>
      </c>
      <c r="L1407" s="41"/>
      <c r="M1407" s="187" t="s">
        <v>19</v>
      </c>
      <c r="N1407" s="188" t="s">
        <v>42</v>
      </c>
      <c r="O1407" s="66"/>
      <c r="P1407" s="189">
        <f>O1407*H1407</f>
        <v>0</v>
      </c>
      <c r="Q1407" s="189">
        <v>5.0000000000000001E-4</v>
      </c>
      <c r="R1407" s="189">
        <f>Q1407*H1407</f>
        <v>1.14E-2</v>
      </c>
      <c r="S1407" s="189">
        <v>0</v>
      </c>
      <c r="T1407" s="190">
        <f>S1407*H1407</f>
        <v>0</v>
      </c>
      <c r="U1407" s="36"/>
      <c r="V1407" s="36"/>
      <c r="W1407" s="36"/>
      <c r="X1407" s="36"/>
      <c r="Y1407" s="36"/>
      <c r="Z1407" s="36"/>
      <c r="AA1407" s="36"/>
      <c r="AB1407" s="36"/>
      <c r="AC1407" s="36"/>
      <c r="AD1407" s="36"/>
      <c r="AE1407" s="36"/>
      <c r="AR1407" s="191" t="s">
        <v>312</v>
      </c>
      <c r="AT1407" s="191" t="s">
        <v>182</v>
      </c>
      <c r="AU1407" s="191" t="s">
        <v>80</v>
      </c>
      <c r="AY1407" s="19" t="s">
        <v>180</v>
      </c>
      <c r="BE1407" s="192">
        <f>IF(N1407="základní",J1407,0)</f>
        <v>0</v>
      </c>
      <c r="BF1407" s="192">
        <f>IF(N1407="snížená",J1407,0)</f>
        <v>0</v>
      </c>
      <c r="BG1407" s="192">
        <f>IF(N1407="zákl. přenesená",J1407,0)</f>
        <v>0</v>
      </c>
      <c r="BH1407" s="192">
        <f>IF(N1407="sníž. přenesená",J1407,0)</f>
        <v>0</v>
      </c>
      <c r="BI1407" s="192">
        <f>IF(N1407="nulová",J1407,0)</f>
        <v>0</v>
      </c>
      <c r="BJ1407" s="19" t="s">
        <v>78</v>
      </c>
      <c r="BK1407" s="192">
        <f>ROUND(I1407*H1407,2)</f>
        <v>0</v>
      </c>
      <c r="BL1407" s="19" t="s">
        <v>312</v>
      </c>
      <c r="BM1407" s="191" t="s">
        <v>1447</v>
      </c>
    </row>
    <row r="1408" spans="1:65" s="2" customFormat="1" ht="19.5">
      <c r="A1408" s="36"/>
      <c r="B1408" s="37"/>
      <c r="C1408" s="38"/>
      <c r="D1408" s="193" t="s">
        <v>189</v>
      </c>
      <c r="E1408" s="38"/>
      <c r="F1408" s="194" t="s">
        <v>1448</v>
      </c>
      <c r="G1408" s="38"/>
      <c r="H1408" s="38"/>
      <c r="I1408" s="195"/>
      <c r="J1408" s="38"/>
      <c r="K1408" s="38"/>
      <c r="L1408" s="41"/>
      <c r="M1408" s="196"/>
      <c r="N1408" s="197"/>
      <c r="O1408" s="66"/>
      <c r="P1408" s="66"/>
      <c r="Q1408" s="66"/>
      <c r="R1408" s="66"/>
      <c r="S1408" s="66"/>
      <c r="T1408" s="67"/>
      <c r="U1408" s="36"/>
      <c r="V1408" s="36"/>
      <c r="W1408" s="36"/>
      <c r="X1408" s="36"/>
      <c r="Y1408" s="36"/>
      <c r="Z1408" s="36"/>
      <c r="AA1408" s="36"/>
      <c r="AB1408" s="36"/>
      <c r="AC1408" s="36"/>
      <c r="AD1408" s="36"/>
      <c r="AE1408" s="36"/>
      <c r="AT1408" s="19" t="s">
        <v>189</v>
      </c>
      <c r="AU1408" s="19" t="s">
        <v>80</v>
      </c>
    </row>
    <row r="1409" spans="1:65" s="13" customFormat="1" ht="11.25">
      <c r="B1409" s="200"/>
      <c r="C1409" s="201"/>
      <c r="D1409" s="193" t="s">
        <v>193</v>
      </c>
      <c r="E1409" s="202" t="s">
        <v>19</v>
      </c>
      <c r="F1409" s="203" t="s">
        <v>284</v>
      </c>
      <c r="G1409" s="201"/>
      <c r="H1409" s="202" t="s">
        <v>19</v>
      </c>
      <c r="I1409" s="204"/>
      <c r="J1409" s="201"/>
      <c r="K1409" s="201"/>
      <c r="L1409" s="205"/>
      <c r="M1409" s="206"/>
      <c r="N1409" s="207"/>
      <c r="O1409" s="207"/>
      <c r="P1409" s="207"/>
      <c r="Q1409" s="207"/>
      <c r="R1409" s="207"/>
      <c r="S1409" s="207"/>
      <c r="T1409" s="208"/>
      <c r="AT1409" s="209" t="s">
        <v>193</v>
      </c>
      <c r="AU1409" s="209" t="s">
        <v>80</v>
      </c>
      <c r="AV1409" s="13" t="s">
        <v>78</v>
      </c>
      <c r="AW1409" s="13" t="s">
        <v>33</v>
      </c>
      <c r="AX1409" s="13" t="s">
        <v>71</v>
      </c>
      <c r="AY1409" s="209" t="s">
        <v>180</v>
      </c>
    </row>
    <row r="1410" spans="1:65" s="14" customFormat="1" ht="11.25">
      <c r="B1410" s="210"/>
      <c r="C1410" s="211"/>
      <c r="D1410" s="193" t="s">
        <v>193</v>
      </c>
      <c r="E1410" s="212" t="s">
        <v>19</v>
      </c>
      <c r="F1410" s="213" t="s">
        <v>1449</v>
      </c>
      <c r="G1410" s="211"/>
      <c r="H1410" s="214">
        <v>5.6</v>
      </c>
      <c r="I1410" s="215"/>
      <c r="J1410" s="211"/>
      <c r="K1410" s="211"/>
      <c r="L1410" s="216"/>
      <c r="M1410" s="217"/>
      <c r="N1410" s="218"/>
      <c r="O1410" s="218"/>
      <c r="P1410" s="218"/>
      <c r="Q1410" s="218"/>
      <c r="R1410" s="218"/>
      <c r="S1410" s="218"/>
      <c r="T1410" s="219"/>
      <c r="AT1410" s="220" t="s">
        <v>193</v>
      </c>
      <c r="AU1410" s="220" t="s">
        <v>80</v>
      </c>
      <c r="AV1410" s="14" t="s">
        <v>80</v>
      </c>
      <c r="AW1410" s="14" t="s">
        <v>33</v>
      </c>
      <c r="AX1410" s="14" t="s">
        <v>71</v>
      </c>
      <c r="AY1410" s="220" t="s">
        <v>180</v>
      </c>
    </row>
    <row r="1411" spans="1:65" s="14" customFormat="1" ht="11.25">
      <c r="B1411" s="210"/>
      <c r="C1411" s="211"/>
      <c r="D1411" s="193" t="s">
        <v>193</v>
      </c>
      <c r="E1411" s="212" t="s">
        <v>19</v>
      </c>
      <c r="F1411" s="213" t="s">
        <v>1450</v>
      </c>
      <c r="G1411" s="211"/>
      <c r="H1411" s="214">
        <v>6</v>
      </c>
      <c r="I1411" s="215"/>
      <c r="J1411" s="211"/>
      <c r="K1411" s="211"/>
      <c r="L1411" s="216"/>
      <c r="M1411" s="217"/>
      <c r="N1411" s="218"/>
      <c r="O1411" s="218"/>
      <c r="P1411" s="218"/>
      <c r="Q1411" s="218"/>
      <c r="R1411" s="218"/>
      <c r="S1411" s="218"/>
      <c r="T1411" s="219"/>
      <c r="AT1411" s="220" t="s">
        <v>193</v>
      </c>
      <c r="AU1411" s="220" t="s">
        <v>80</v>
      </c>
      <c r="AV1411" s="14" t="s">
        <v>80</v>
      </c>
      <c r="AW1411" s="14" t="s">
        <v>33</v>
      </c>
      <c r="AX1411" s="14" t="s">
        <v>71</v>
      </c>
      <c r="AY1411" s="220" t="s">
        <v>180</v>
      </c>
    </row>
    <row r="1412" spans="1:65" s="14" customFormat="1" ht="11.25">
      <c r="B1412" s="210"/>
      <c r="C1412" s="211"/>
      <c r="D1412" s="193" t="s">
        <v>193</v>
      </c>
      <c r="E1412" s="212" t="s">
        <v>19</v>
      </c>
      <c r="F1412" s="213" t="s">
        <v>1451</v>
      </c>
      <c r="G1412" s="211"/>
      <c r="H1412" s="214">
        <v>11.2</v>
      </c>
      <c r="I1412" s="215"/>
      <c r="J1412" s="211"/>
      <c r="K1412" s="211"/>
      <c r="L1412" s="216"/>
      <c r="M1412" s="217"/>
      <c r="N1412" s="218"/>
      <c r="O1412" s="218"/>
      <c r="P1412" s="218"/>
      <c r="Q1412" s="218"/>
      <c r="R1412" s="218"/>
      <c r="S1412" s="218"/>
      <c r="T1412" s="219"/>
      <c r="AT1412" s="220" t="s">
        <v>193</v>
      </c>
      <c r="AU1412" s="220" t="s">
        <v>80</v>
      </c>
      <c r="AV1412" s="14" t="s">
        <v>80</v>
      </c>
      <c r="AW1412" s="14" t="s">
        <v>33</v>
      </c>
      <c r="AX1412" s="14" t="s">
        <v>71</v>
      </c>
      <c r="AY1412" s="220" t="s">
        <v>180</v>
      </c>
    </row>
    <row r="1413" spans="1:65" s="15" customFormat="1" ht="11.25">
      <c r="B1413" s="221"/>
      <c r="C1413" s="222"/>
      <c r="D1413" s="193" t="s">
        <v>193</v>
      </c>
      <c r="E1413" s="223" t="s">
        <v>19</v>
      </c>
      <c r="F1413" s="224" t="s">
        <v>238</v>
      </c>
      <c r="G1413" s="222"/>
      <c r="H1413" s="225">
        <v>22.799999999999997</v>
      </c>
      <c r="I1413" s="226"/>
      <c r="J1413" s="222"/>
      <c r="K1413" s="222"/>
      <c r="L1413" s="227"/>
      <c r="M1413" s="228"/>
      <c r="N1413" s="229"/>
      <c r="O1413" s="229"/>
      <c r="P1413" s="229"/>
      <c r="Q1413" s="229"/>
      <c r="R1413" s="229"/>
      <c r="S1413" s="229"/>
      <c r="T1413" s="230"/>
      <c r="AT1413" s="231" t="s">
        <v>193</v>
      </c>
      <c r="AU1413" s="231" t="s">
        <v>80</v>
      </c>
      <c r="AV1413" s="15" t="s">
        <v>187</v>
      </c>
      <c r="AW1413" s="15" t="s">
        <v>33</v>
      </c>
      <c r="AX1413" s="15" t="s">
        <v>78</v>
      </c>
      <c r="AY1413" s="231" t="s">
        <v>180</v>
      </c>
    </row>
    <row r="1414" spans="1:65" s="2" customFormat="1" ht="24.2" customHeight="1">
      <c r="A1414" s="36"/>
      <c r="B1414" s="37"/>
      <c r="C1414" s="180" t="s">
        <v>1452</v>
      </c>
      <c r="D1414" s="180" t="s">
        <v>182</v>
      </c>
      <c r="E1414" s="181" t="s">
        <v>1453</v>
      </c>
      <c r="F1414" s="182" t="s">
        <v>1454</v>
      </c>
      <c r="G1414" s="183" t="s">
        <v>249</v>
      </c>
      <c r="H1414" s="184">
        <v>23.5</v>
      </c>
      <c r="I1414" s="185"/>
      <c r="J1414" s="186">
        <f>ROUND(I1414*H1414,2)</f>
        <v>0</v>
      </c>
      <c r="K1414" s="182" t="s">
        <v>186</v>
      </c>
      <c r="L1414" s="41"/>
      <c r="M1414" s="187" t="s">
        <v>19</v>
      </c>
      <c r="N1414" s="188" t="s">
        <v>42</v>
      </c>
      <c r="O1414" s="66"/>
      <c r="P1414" s="189">
        <f>O1414*H1414</f>
        <v>0</v>
      </c>
      <c r="Q1414" s="189">
        <v>2E-3</v>
      </c>
      <c r="R1414" s="189">
        <f>Q1414*H1414</f>
        <v>4.7E-2</v>
      </c>
      <c r="S1414" s="189">
        <v>0</v>
      </c>
      <c r="T1414" s="190">
        <f>S1414*H1414</f>
        <v>0</v>
      </c>
      <c r="U1414" s="36"/>
      <c r="V1414" s="36"/>
      <c r="W1414" s="36"/>
      <c r="X1414" s="36"/>
      <c r="Y1414" s="36"/>
      <c r="Z1414" s="36"/>
      <c r="AA1414" s="36"/>
      <c r="AB1414" s="36"/>
      <c r="AC1414" s="36"/>
      <c r="AD1414" s="36"/>
      <c r="AE1414" s="36"/>
      <c r="AR1414" s="191" t="s">
        <v>312</v>
      </c>
      <c r="AT1414" s="191" t="s">
        <v>182</v>
      </c>
      <c r="AU1414" s="191" t="s">
        <v>80</v>
      </c>
      <c r="AY1414" s="19" t="s">
        <v>180</v>
      </c>
      <c r="BE1414" s="192">
        <f>IF(N1414="základní",J1414,0)</f>
        <v>0</v>
      </c>
      <c r="BF1414" s="192">
        <f>IF(N1414="snížená",J1414,0)</f>
        <v>0</v>
      </c>
      <c r="BG1414" s="192">
        <f>IF(N1414="zákl. přenesená",J1414,0)</f>
        <v>0</v>
      </c>
      <c r="BH1414" s="192">
        <f>IF(N1414="sníž. přenesená",J1414,0)</f>
        <v>0</v>
      </c>
      <c r="BI1414" s="192">
        <f>IF(N1414="nulová",J1414,0)</f>
        <v>0</v>
      </c>
      <c r="BJ1414" s="19" t="s">
        <v>78</v>
      </c>
      <c r="BK1414" s="192">
        <f>ROUND(I1414*H1414,2)</f>
        <v>0</v>
      </c>
      <c r="BL1414" s="19" t="s">
        <v>312</v>
      </c>
      <c r="BM1414" s="191" t="s">
        <v>1455</v>
      </c>
    </row>
    <row r="1415" spans="1:65" s="2" customFormat="1" ht="19.5">
      <c r="A1415" s="36"/>
      <c r="B1415" s="37"/>
      <c r="C1415" s="38"/>
      <c r="D1415" s="193" t="s">
        <v>189</v>
      </c>
      <c r="E1415" s="38"/>
      <c r="F1415" s="194" t="s">
        <v>1456</v>
      </c>
      <c r="G1415" s="38"/>
      <c r="H1415" s="38"/>
      <c r="I1415" s="195"/>
      <c r="J1415" s="38"/>
      <c r="K1415" s="38"/>
      <c r="L1415" s="41"/>
      <c r="M1415" s="196"/>
      <c r="N1415" s="197"/>
      <c r="O1415" s="66"/>
      <c r="P1415" s="66"/>
      <c r="Q1415" s="66"/>
      <c r="R1415" s="66"/>
      <c r="S1415" s="66"/>
      <c r="T1415" s="67"/>
      <c r="U1415" s="36"/>
      <c r="V1415" s="36"/>
      <c r="W1415" s="36"/>
      <c r="X1415" s="36"/>
      <c r="Y1415" s="36"/>
      <c r="Z1415" s="36"/>
      <c r="AA1415" s="36"/>
      <c r="AB1415" s="36"/>
      <c r="AC1415" s="36"/>
      <c r="AD1415" s="36"/>
      <c r="AE1415" s="36"/>
      <c r="AT1415" s="19" t="s">
        <v>189</v>
      </c>
      <c r="AU1415" s="19" t="s">
        <v>80</v>
      </c>
    </row>
    <row r="1416" spans="1:65" s="2" customFormat="1" ht="11.25">
      <c r="A1416" s="36"/>
      <c r="B1416" s="37"/>
      <c r="C1416" s="38"/>
      <c r="D1416" s="198" t="s">
        <v>191</v>
      </c>
      <c r="E1416" s="38"/>
      <c r="F1416" s="199" t="s">
        <v>1457</v>
      </c>
      <c r="G1416" s="38"/>
      <c r="H1416" s="38"/>
      <c r="I1416" s="195"/>
      <c r="J1416" s="38"/>
      <c r="K1416" s="38"/>
      <c r="L1416" s="41"/>
      <c r="M1416" s="196"/>
      <c r="N1416" s="197"/>
      <c r="O1416" s="66"/>
      <c r="P1416" s="66"/>
      <c r="Q1416" s="66"/>
      <c r="R1416" s="66"/>
      <c r="S1416" s="66"/>
      <c r="T1416" s="67"/>
      <c r="U1416" s="36"/>
      <c r="V1416" s="36"/>
      <c r="W1416" s="36"/>
      <c r="X1416" s="36"/>
      <c r="Y1416" s="36"/>
      <c r="Z1416" s="36"/>
      <c r="AA1416" s="36"/>
      <c r="AB1416" s="36"/>
      <c r="AC1416" s="36"/>
      <c r="AD1416" s="36"/>
      <c r="AE1416" s="36"/>
      <c r="AT1416" s="19" t="s">
        <v>191</v>
      </c>
      <c r="AU1416" s="19" t="s">
        <v>80</v>
      </c>
    </row>
    <row r="1417" spans="1:65" s="13" customFormat="1" ht="11.25">
      <c r="B1417" s="200"/>
      <c r="C1417" s="201"/>
      <c r="D1417" s="193" t="s">
        <v>193</v>
      </c>
      <c r="E1417" s="202" t="s">
        <v>19</v>
      </c>
      <c r="F1417" s="203" t="s">
        <v>284</v>
      </c>
      <c r="G1417" s="201"/>
      <c r="H1417" s="202" t="s">
        <v>19</v>
      </c>
      <c r="I1417" s="204"/>
      <c r="J1417" s="201"/>
      <c r="K1417" s="201"/>
      <c r="L1417" s="205"/>
      <c r="M1417" s="206"/>
      <c r="N1417" s="207"/>
      <c r="O1417" s="207"/>
      <c r="P1417" s="207"/>
      <c r="Q1417" s="207"/>
      <c r="R1417" s="207"/>
      <c r="S1417" s="207"/>
      <c r="T1417" s="208"/>
      <c r="AT1417" s="209" t="s">
        <v>193</v>
      </c>
      <c r="AU1417" s="209" t="s">
        <v>80</v>
      </c>
      <c r="AV1417" s="13" t="s">
        <v>78</v>
      </c>
      <c r="AW1417" s="13" t="s">
        <v>33</v>
      </c>
      <c r="AX1417" s="13" t="s">
        <v>71</v>
      </c>
      <c r="AY1417" s="209" t="s">
        <v>180</v>
      </c>
    </row>
    <row r="1418" spans="1:65" s="14" customFormat="1" ht="11.25">
      <c r="B1418" s="210"/>
      <c r="C1418" s="211"/>
      <c r="D1418" s="193" t="s">
        <v>193</v>
      </c>
      <c r="E1418" s="212" t="s">
        <v>19</v>
      </c>
      <c r="F1418" s="213" t="s">
        <v>1458</v>
      </c>
      <c r="G1418" s="211"/>
      <c r="H1418" s="214">
        <v>23.5</v>
      </c>
      <c r="I1418" s="215"/>
      <c r="J1418" s="211"/>
      <c r="K1418" s="211"/>
      <c r="L1418" s="216"/>
      <c r="M1418" s="217"/>
      <c r="N1418" s="218"/>
      <c r="O1418" s="218"/>
      <c r="P1418" s="218"/>
      <c r="Q1418" s="218"/>
      <c r="R1418" s="218"/>
      <c r="S1418" s="218"/>
      <c r="T1418" s="219"/>
      <c r="AT1418" s="220" t="s">
        <v>193</v>
      </c>
      <c r="AU1418" s="220" t="s">
        <v>80</v>
      </c>
      <c r="AV1418" s="14" t="s">
        <v>80</v>
      </c>
      <c r="AW1418" s="14" t="s">
        <v>33</v>
      </c>
      <c r="AX1418" s="14" t="s">
        <v>78</v>
      </c>
      <c r="AY1418" s="220" t="s">
        <v>180</v>
      </c>
    </row>
    <row r="1419" spans="1:65" s="2" customFormat="1" ht="33" customHeight="1">
      <c r="A1419" s="36"/>
      <c r="B1419" s="37"/>
      <c r="C1419" s="180" t="s">
        <v>1459</v>
      </c>
      <c r="D1419" s="180" t="s">
        <v>182</v>
      </c>
      <c r="E1419" s="181" t="s">
        <v>1460</v>
      </c>
      <c r="F1419" s="182" t="s">
        <v>1461</v>
      </c>
      <c r="G1419" s="183" t="s">
        <v>249</v>
      </c>
      <c r="H1419" s="184">
        <v>7</v>
      </c>
      <c r="I1419" s="185"/>
      <c r="J1419" s="186">
        <f>ROUND(I1419*H1419,2)</f>
        <v>0</v>
      </c>
      <c r="K1419" s="182" t="s">
        <v>186</v>
      </c>
      <c r="L1419" s="41"/>
      <c r="M1419" s="187" t="s">
        <v>19</v>
      </c>
      <c r="N1419" s="188" t="s">
        <v>42</v>
      </c>
      <c r="O1419" s="66"/>
      <c r="P1419" s="189">
        <f>O1419*H1419</f>
        <v>0</v>
      </c>
      <c r="Q1419" s="189">
        <v>9.7999999999999997E-4</v>
      </c>
      <c r="R1419" s="189">
        <f>Q1419*H1419</f>
        <v>6.8599999999999998E-3</v>
      </c>
      <c r="S1419" s="189">
        <v>0</v>
      </c>
      <c r="T1419" s="190">
        <f>S1419*H1419</f>
        <v>0</v>
      </c>
      <c r="U1419" s="36"/>
      <c r="V1419" s="36"/>
      <c r="W1419" s="36"/>
      <c r="X1419" s="36"/>
      <c r="Y1419" s="36"/>
      <c r="Z1419" s="36"/>
      <c r="AA1419" s="36"/>
      <c r="AB1419" s="36"/>
      <c r="AC1419" s="36"/>
      <c r="AD1419" s="36"/>
      <c r="AE1419" s="36"/>
      <c r="AR1419" s="191" t="s">
        <v>312</v>
      </c>
      <c r="AT1419" s="191" t="s">
        <v>182</v>
      </c>
      <c r="AU1419" s="191" t="s">
        <v>80</v>
      </c>
      <c r="AY1419" s="19" t="s">
        <v>180</v>
      </c>
      <c r="BE1419" s="192">
        <f>IF(N1419="základní",J1419,0)</f>
        <v>0</v>
      </c>
      <c r="BF1419" s="192">
        <f>IF(N1419="snížená",J1419,0)</f>
        <v>0</v>
      </c>
      <c r="BG1419" s="192">
        <f>IF(N1419="zákl. přenesená",J1419,0)</f>
        <v>0</v>
      </c>
      <c r="BH1419" s="192">
        <f>IF(N1419="sníž. přenesená",J1419,0)</f>
        <v>0</v>
      </c>
      <c r="BI1419" s="192">
        <f>IF(N1419="nulová",J1419,0)</f>
        <v>0</v>
      </c>
      <c r="BJ1419" s="19" t="s">
        <v>78</v>
      </c>
      <c r="BK1419" s="192">
        <f>ROUND(I1419*H1419,2)</f>
        <v>0</v>
      </c>
      <c r="BL1419" s="19" t="s">
        <v>312</v>
      </c>
      <c r="BM1419" s="191" t="s">
        <v>1462</v>
      </c>
    </row>
    <row r="1420" spans="1:65" s="2" customFormat="1" ht="19.5">
      <c r="A1420" s="36"/>
      <c r="B1420" s="37"/>
      <c r="C1420" s="38"/>
      <c r="D1420" s="193" t="s">
        <v>189</v>
      </c>
      <c r="E1420" s="38"/>
      <c r="F1420" s="194" t="s">
        <v>1463</v>
      </c>
      <c r="G1420" s="38"/>
      <c r="H1420" s="38"/>
      <c r="I1420" s="195"/>
      <c r="J1420" s="38"/>
      <c r="K1420" s="38"/>
      <c r="L1420" s="41"/>
      <c r="M1420" s="196"/>
      <c r="N1420" s="197"/>
      <c r="O1420" s="66"/>
      <c r="P1420" s="66"/>
      <c r="Q1420" s="66"/>
      <c r="R1420" s="66"/>
      <c r="S1420" s="66"/>
      <c r="T1420" s="67"/>
      <c r="U1420" s="36"/>
      <c r="V1420" s="36"/>
      <c r="W1420" s="36"/>
      <c r="X1420" s="36"/>
      <c r="Y1420" s="36"/>
      <c r="Z1420" s="36"/>
      <c r="AA1420" s="36"/>
      <c r="AB1420" s="36"/>
      <c r="AC1420" s="36"/>
      <c r="AD1420" s="36"/>
      <c r="AE1420" s="36"/>
      <c r="AT1420" s="19" t="s">
        <v>189</v>
      </c>
      <c r="AU1420" s="19" t="s">
        <v>80</v>
      </c>
    </row>
    <row r="1421" spans="1:65" s="2" customFormat="1" ht="11.25">
      <c r="A1421" s="36"/>
      <c r="B1421" s="37"/>
      <c r="C1421" s="38"/>
      <c r="D1421" s="198" t="s">
        <v>191</v>
      </c>
      <c r="E1421" s="38"/>
      <c r="F1421" s="199" t="s">
        <v>1464</v>
      </c>
      <c r="G1421" s="38"/>
      <c r="H1421" s="38"/>
      <c r="I1421" s="195"/>
      <c r="J1421" s="38"/>
      <c r="K1421" s="38"/>
      <c r="L1421" s="41"/>
      <c r="M1421" s="196"/>
      <c r="N1421" s="197"/>
      <c r="O1421" s="66"/>
      <c r="P1421" s="66"/>
      <c r="Q1421" s="66"/>
      <c r="R1421" s="66"/>
      <c r="S1421" s="66"/>
      <c r="T1421" s="67"/>
      <c r="U1421" s="36"/>
      <c r="V1421" s="36"/>
      <c r="W1421" s="36"/>
      <c r="X1421" s="36"/>
      <c r="Y1421" s="36"/>
      <c r="Z1421" s="36"/>
      <c r="AA1421" s="36"/>
      <c r="AB1421" s="36"/>
      <c r="AC1421" s="36"/>
      <c r="AD1421" s="36"/>
      <c r="AE1421" s="36"/>
      <c r="AT1421" s="19" t="s">
        <v>191</v>
      </c>
      <c r="AU1421" s="19" t="s">
        <v>80</v>
      </c>
    </row>
    <row r="1422" spans="1:65" s="13" customFormat="1" ht="11.25">
      <c r="B1422" s="200"/>
      <c r="C1422" s="201"/>
      <c r="D1422" s="193" t="s">
        <v>193</v>
      </c>
      <c r="E1422" s="202" t="s">
        <v>19</v>
      </c>
      <c r="F1422" s="203" t="s">
        <v>284</v>
      </c>
      <c r="G1422" s="201"/>
      <c r="H1422" s="202" t="s">
        <v>19</v>
      </c>
      <c r="I1422" s="204"/>
      <c r="J1422" s="201"/>
      <c r="K1422" s="201"/>
      <c r="L1422" s="205"/>
      <c r="M1422" s="206"/>
      <c r="N1422" s="207"/>
      <c r="O1422" s="207"/>
      <c r="P1422" s="207"/>
      <c r="Q1422" s="207"/>
      <c r="R1422" s="207"/>
      <c r="S1422" s="207"/>
      <c r="T1422" s="208"/>
      <c r="AT1422" s="209" t="s">
        <v>193</v>
      </c>
      <c r="AU1422" s="209" t="s">
        <v>80</v>
      </c>
      <c r="AV1422" s="13" t="s">
        <v>78</v>
      </c>
      <c r="AW1422" s="13" t="s">
        <v>33</v>
      </c>
      <c r="AX1422" s="13" t="s">
        <v>71</v>
      </c>
      <c r="AY1422" s="209" t="s">
        <v>180</v>
      </c>
    </row>
    <row r="1423" spans="1:65" s="14" customFormat="1" ht="11.25">
      <c r="B1423" s="210"/>
      <c r="C1423" s="211"/>
      <c r="D1423" s="193" t="s">
        <v>193</v>
      </c>
      <c r="E1423" s="212" t="s">
        <v>19</v>
      </c>
      <c r="F1423" s="213" t="s">
        <v>1465</v>
      </c>
      <c r="G1423" s="211"/>
      <c r="H1423" s="214">
        <v>7</v>
      </c>
      <c r="I1423" s="215"/>
      <c r="J1423" s="211"/>
      <c r="K1423" s="211"/>
      <c r="L1423" s="216"/>
      <c r="M1423" s="217"/>
      <c r="N1423" s="218"/>
      <c r="O1423" s="218"/>
      <c r="P1423" s="218"/>
      <c r="Q1423" s="218"/>
      <c r="R1423" s="218"/>
      <c r="S1423" s="218"/>
      <c r="T1423" s="219"/>
      <c r="AT1423" s="220" t="s">
        <v>193</v>
      </c>
      <c r="AU1423" s="220" t="s">
        <v>80</v>
      </c>
      <c r="AV1423" s="14" t="s">
        <v>80</v>
      </c>
      <c r="AW1423" s="14" t="s">
        <v>33</v>
      </c>
      <c r="AX1423" s="14" t="s">
        <v>78</v>
      </c>
      <c r="AY1423" s="220" t="s">
        <v>180</v>
      </c>
    </row>
    <row r="1424" spans="1:65" s="2" customFormat="1" ht="24.2" customHeight="1">
      <c r="A1424" s="36"/>
      <c r="B1424" s="37"/>
      <c r="C1424" s="180" t="s">
        <v>1466</v>
      </c>
      <c r="D1424" s="180" t="s">
        <v>182</v>
      </c>
      <c r="E1424" s="181" t="s">
        <v>1467</v>
      </c>
      <c r="F1424" s="182" t="s">
        <v>1468</v>
      </c>
      <c r="G1424" s="183" t="s">
        <v>765</v>
      </c>
      <c r="H1424" s="253"/>
      <c r="I1424" s="185"/>
      <c r="J1424" s="186">
        <f>ROUND(I1424*H1424,2)</f>
        <v>0</v>
      </c>
      <c r="K1424" s="182" t="s">
        <v>186</v>
      </c>
      <c r="L1424" s="41"/>
      <c r="M1424" s="187" t="s">
        <v>19</v>
      </c>
      <c r="N1424" s="188" t="s">
        <v>42</v>
      </c>
      <c r="O1424" s="66"/>
      <c r="P1424" s="189">
        <f>O1424*H1424</f>
        <v>0</v>
      </c>
      <c r="Q1424" s="189">
        <v>0</v>
      </c>
      <c r="R1424" s="189">
        <f>Q1424*H1424</f>
        <v>0</v>
      </c>
      <c r="S1424" s="189">
        <v>0</v>
      </c>
      <c r="T1424" s="190">
        <f>S1424*H1424</f>
        <v>0</v>
      </c>
      <c r="U1424" s="36"/>
      <c r="V1424" s="36"/>
      <c r="W1424" s="36"/>
      <c r="X1424" s="36"/>
      <c r="Y1424" s="36"/>
      <c r="Z1424" s="36"/>
      <c r="AA1424" s="36"/>
      <c r="AB1424" s="36"/>
      <c r="AC1424" s="36"/>
      <c r="AD1424" s="36"/>
      <c r="AE1424" s="36"/>
      <c r="AR1424" s="191" t="s">
        <v>312</v>
      </c>
      <c r="AT1424" s="191" t="s">
        <v>182</v>
      </c>
      <c r="AU1424" s="191" t="s">
        <v>80</v>
      </c>
      <c r="AY1424" s="19" t="s">
        <v>180</v>
      </c>
      <c r="BE1424" s="192">
        <f>IF(N1424="základní",J1424,0)</f>
        <v>0</v>
      </c>
      <c r="BF1424" s="192">
        <f>IF(N1424="snížená",J1424,0)</f>
        <v>0</v>
      </c>
      <c r="BG1424" s="192">
        <f>IF(N1424="zákl. přenesená",J1424,0)</f>
        <v>0</v>
      </c>
      <c r="BH1424" s="192">
        <f>IF(N1424="sníž. přenesená",J1424,0)</f>
        <v>0</v>
      </c>
      <c r="BI1424" s="192">
        <f>IF(N1424="nulová",J1424,0)</f>
        <v>0</v>
      </c>
      <c r="BJ1424" s="19" t="s">
        <v>78</v>
      </c>
      <c r="BK1424" s="192">
        <f>ROUND(I1424*H1424,2)</f>
        <v>0</v>
      </c>
      <c r="BL1424" s="19" t="s">
        <v>312</v>
      </c>
      <c r="BM1424" s="191" t="s">
        <v>1469</v>
      </c>
    </row>
    <row r="1425" spans="1:65" s="2" customFormat="1" ht="29.25">
      <c r="A1425" s="36"/>
      <c r="B1425" s="37"/>
      <c r="C1425" s="38"/>
      <c r="D1425" s="193" t="s">
        <v>189</v>
      </c>
      <c r="E1425" s="38"/>
      <c r="F1425" s="194" t="s">
        <v>1470</v>
      </c>
      <c r="G1425" s="38"/>
      <c r="H1425" s="38"/>
      <c r="I1425" s="195"/>
      <c r="J1425" s="38"/>
      <c r="K1425" s="38"/>
      <c r="L1425" s="41"/>
      <c r="M1425" s="196"/>
      <c r="N1425" s="197"/>
      <c r="O1425" s="66"/>
      <c r="P1425" s="66"/>
      <c r="Q1425" s="66"/>
      <c r="R1425" s="66"/>
      <c r="S1425" s="66"/>
      <c r="T1425" s="67"/>
      <c r="U1425" s="36"/>
      <c r="V1425" s="36"/>
      <c r="W1425" s="36"/>
      <c r="X1425" s="36"/>
      <c r="Y1425" s="36"/>
      <c r="Z1425" s="36"/>
      <c r="AA1425" s="36"/>
      <c r="AB1425" s="36"/>
      <c r="AC1425" s="36"/>
      <c r="AD1425" s="36"/>
      <c r="AE1425" s="36"/>
      <c r="AT1425" s="19" t="s">
        <v>189</v>
      </c>
      <c r="AU1425" s="19" t="s">
        <v>80</v>
      </c>
    </row>
    <row r="1426" spans="1:65" s="2" customFormat="1" ht="11.25">
      <c r="A1426" s="36"/>
      <c r="B1426" s="37"/>
      <c r="C1426" s="38"/>
      <c r="D1426" s="198" t="s">
        <v>191</v>
      </c>
      <c r="E1426" s="38"/>
      <c r="F1426" s="199" t="s">
        <v>1471</v>
      </c>
      <c r="G1426" s="38"/>
      <c r="H1426" s="38"/>
      <c r="I1426" s="195"/>
      <c r="J1426" s="38"/>
      <c r="K1426" s="38"/>
      <c r="L1426" s="41"/>
      <c r="M1426" s="196"/>
      <c r="N1426" s="197"/>
      <c r="O1426" s="66"/>
      <c r="P1426" s="66"/>
      <c r="Q1426" s="66"/>
      <c r="R1426" s="66"/>
      <c r="S1426" s="66"/>
      <c r="T1426" s="67"/>
      <c r="U1426" s="36"/>
      <c r="V1426" s="36"/>
      <c r="W1426" s="36"/>
      <c r="X1426" s="36"/>
      <c r="Y1426" s="36"/>
      <c r="Z1426" s="36"/>
      <c r="AA1426" s="36"/>
      <c r="AB1426" s="36"/>
      <c r="AC1426" s="36"/>
      <c r="AD1426" s="36"/>
      <c r="AE1426" s="36"/>
      <c r="AT1426" s="19" t="s">
        <v>191</v>
      </c>
      <c r="AU1426" s="19" t="s">
        <v>80</v>
      </c>
    </row>
    <row r="1427" spans="1:65" s="12" customFormat="1" ht="22.9" customHeight="1">
      <c r="B1427" s="164"/>
      <c r="C1427" s="165"/>
      <c r="D1427" s="166" t="s">
        <v>70</v>
      </c>
      <c r="E1427" s="178" t="s">
        <v>1472</v>
      </c>
      <c r="F1427" s="178" t="s">
        <v>1473</v>
      </c>
      <c r="G1427" s="165"/>
      <c r="H1427" s="165"/>
      <c r="I1427" s="168"/>
      <c r="J1427" s="179">
        <f>BK1427</f>
        <v>0</v>
      </c>
      <c r="K1427" s="165"/>
      <c r="L1427" s="170"/>
      <c r="M1427" s="171"/>
      <c r="N1427" s="172"/>
      <c r="O1427" s="172"/>
      <c r="P1427" s="173">
        <f>SUM(P1428:P1459)</f>
        <v>0</v>
      </c>
      <c r="Q1427" s="172"/>
      <c r="R1427" s="173">
        <f>SUM(R1428:R1459)</f>
        <v>8.7119999999999993E-3</v>
      </c>
      <c r="S1427" s="172"/>
      <c r="T1427" s="174">
        <f>SUM(T1428:T1459)</f>
        <v>0</v>
      </c>
      <c r="AR1427" s="175" t="s">
        <v>80</v>
      </c>
      <c r="AT1427" s="176" t="s">
        <v>70</v>
      </c>
      <c r="AU1427" s="176" t="s">
        <v>78</v>
      </c>
      <c r="AY1427" s="175" t="s">
        <v>180</v>
      </c>
      <c r="BK1427" s="177">
        <f>SUM(BK1428:BK1459)</f>
        <v>0</v>
      </c>
    </row>
    <row r="1428" spans="1:65" s="2" customFormat="1" ht="16.5" customHeight="1">
      <c r="A1428" s="36"/>
      <c r="B1428" s="37"/>
      <c r="C1428" s="180" t="s">
        <v>1474</v>
      </c>
      <c r="D1428" s="180" t="s">
        <v>182</v>
      </c>
      <c r="E1428" s="181" t="s">
        <v>1475</v>
      </c>
      <c r="F1428" s="182" t="s">
        <v>1476</v>
      </c>
      <c r="G1428" s="183" t="s">
        <v>230</v>
      </c>
      <c r="H1428" s="184">
        <v>19.36</v>
      </c>
      <c r="I1428" s="185"/>
      <c r="J1428" s="186">
        <f>ROUND(I1428*H1428,2)</f>
        <v>0</v>
      </c>
      <c r="K1428" s="182" t="s">
        <v>186</v>
      </c>
      <c r="L1428" s="41"/>
      <c r="M1428" s="187" t="s">
        <v>19</v>
      </c>
      <c r="N1428" s="188" t="s">
        <v>42</v>
      </c>
      <c r="O1428" s="66"/>
      <c r="P1428" s="189">
        <f>O1428*H1428</f>
        <v>0</v>
      </c>
      <c r="Q1428" s="189">
        <v>6.9999999999999994E-5</v>
      </c>
      <c r="R1428" s="189">
        <f>Q1428*H1428</f>
        <v>1.3551999999999998E-3</v>
      </c>
      <c r="S1428" s="189">
        <v>0</v>
      </c>
      <c r="T1428" s="190">
        <f>S1428*H1428</f>
        <v>0</v>
      </c>
      <c r="U1428" s="36"/>
      <c r="V1428" s="36"/>
      <c r="W1428" s="36"/>
      <c r="X1428" s="36"/>
      <c r="Y1428" s="36"/>
      <c r="Z1428" s="36"/>
      <c r="AA1428" s="36"/>
      <c r="AB1428" s="36"/>
      <c r="AC1428" s="36"/>
      <c r="AD1428" s="36"/>
      <c r="AE1428" s="36"/>
      <c r="AR1428" s="191" t="s">
        <v>312</v>
      </c>
      <c r="AT1428" s="191" t="s">
        <v>182</v>
      </c>
      <c r="AU1428" s="191" t="s">
        <v>80</v>
      </c>
      <c r="AY1428" s="19" t="s">
        <v>180</v>
      </c>
      <c r="BE1428" s="192">
        <f>IF(N1428="základní",J1428,0)</f>
        <v>0</v>
      </c>
      <c r="BF1428" s="192">
        <f>IF(N1428="snížená",J1428,0)</f>
        <v>0</v>
      </c>
      <c r="BG1428" s="192">
        <f>IF(N1428="zákl. přenesená",J1428,0)</f>
        <v>0</v>
      </c>
      <c r="BH1428" s="192">
        <f>IF(N1428="sníž. přenesená",J1428,0)</f>
        <v>0</v>
      </c>
      <c r="BI1428" s="192">
        <f>IF(N1428="nulová",J1428,0)</f>
        <v>0</v>
      </c>
      <c r="BJ1428" s="19" t="s">
        <v>78</v>
      </c>
      <c r="BK1428" s="192">
        <f>ROUND(I1428*H1428,2)</f>
        <v>0</v>
      </c>
      <c r="BL1428" s="19" t="s">
        <v>312</v>
      </c>
      <c r="BM1428" s="191" t="s">
        <v>1477</v>
      </c>
    </row>
    <row r="1429" spans="1:65" s="2" customFormat="1" ht="19.5">
      <c r="A1429" s="36"/>
      <c r="B1429" s="37"/>
      <c r="C1429" s="38"/>
      <c r="D1429" s="193" t="s">
        <v>189</v>
      </c>
      <c r="E1429" s="38"/>
      <c r="F1429" s="194" t="s">
        <v>1478</v>
      </c>
      <c r="G1429" s="38"/>
      <c r="H1429" s="38"/>
      <c r="I1429" s="195"/>
      <c r="J1429" s="38"/>
      <c r="K1429" s="38"/>
      <c r="L1429" s="41"/>
      <c r="M1429" s="196"/>
      <c r="N1429" s="197"/>
      <c r="O1429" s="66"/>
      <c r="P1429" s="66"/>
      <c r="Q1429" s="66"/>
      <c r="R1429" s="66"/>
      <c r="S1429" s="66"/>
      <c r="T1429" s="67"/>
      <c r="U1429" s="36"/>
      <c r="V1429" s="36"/>
      <c r="W1429" s="36"/>
      <c r="X1429" s="36"/>
      <c r="Y1429" s="36"/>
      <c r="Z1429" s="36"/>
      <c r="AA1429" s="36"/>
      <c r="AB1429" s="36"/>
      <c r="AC1429" s="36"/>
      <c r="AD1429" s="36"/>
      <c r="AE1429" s="36"/>
      <c r="AT1429" s="19" t="s">
        <v>189</v>
      </c>
      <c r="AU1429" s="19" t="s">
        <v>80</v>
      </c>
    </row>
    <row r="1430" spans="1:65" s="2" customFormat="1" ht="11.25">
      <c r="A1430" s="36"/>
      <c r="B1430" s="37"/>
      <c r="C1430" s="38"/>
      <c r="D1430" s="198" t="s">
        <v>191</v>
      </c>
      <c r="E1430" s="38"/>
      <c r="F1430" s="199" t="s">
        <v>1479</v>
      </c>
      <c r="G1430" s="38"/>
      <c r="H1430" s="38"/>
      <c r="I1430" s="195"/>
      <c r="J1430" s="38"/>
      <c r="K1430" s="38"/>
      <c r="L1430" s="41"/>
      <c r="M1430" s="196"/>
      <c r="N1430" s="197"/>
      <c r="O1430" s="66"/>
      <c r="P1430" s="66"/>
      <c r="Q1430" s="66"/>
      <c r="R1430" s="66"/>
      <c r="S1430" s="66"/>
      <c r="T1430" s="67"/>
      <c r="U1430" s="36"/>
      <c r="V1430" s="36"/>
      <c r="W1430" s="36"/>
      <c r="X1430" s="36"/>
      <c r="Y1430" s="36"/>
      <c r="Z1430" s="36"/>
      <c r="AA1430" s="36"/>
      <c r="AB1430" s="36"/>
      <c r="AC1430" s="36"/>
      <c r="AD1430" s="36"/>
      <c r="AE1430" s="36"/>
      <c r="AT1430" s="19" t="s">
        <v>191</v>
      </c>
      <c r="AU1430" s="19" t="s">
        <v>80</v>
      </c>
    </row>
    <row r="1431" spans="1:65" s="13" customFormat="1" ht="11.25">
      <c r="B1431" s="200"/>
      <c r="C1431" s="201"/>
      <c r="D1431" s="193" t="s">
        <v>193</v>
      </c>
      <c r="E1431" s="202" t="s">
        <v>19</v>
      </c>
      <c r="F1431" s="203" t="s">
        <v>201</v>
      </c>
      <c r="G1431" s="201"/>
      <c r="H1431" s="202" t="s">
        <v>19</v>
      </c>
      <c r="I1431" s="204"/>
      <c r="J1431" s="201"/>
      <c r="K1431" s="201"/>
      <c r="L1431" s="205"/>
      <c r="M1431" s="206"/>
      <c r="N1431" s="207"/>
      <c r="O1431" s="207"/>
      <c r="P1431" s="207"/>
      <c r="Q1431" s="207"/>
      <c r="R1431" s="207"/>
      <c r="S1431" s="207"/>
      <c r="T1431" s="208"/>
      <c r="AT1431" s="209" t="s">
        <v>193</v>
      </c>
      <c r="AU1431" s="209" t="s">
        <v>80</v>
      </c>
      <c r="AV1431" s="13" t="s">
        <v>78</v>
      </c>
      <c r="AW1431" s="13" t="s">
        <v>33</v>
      </c>
      <c r="AX1431" s="13" t="s">
        <v>71</v>
      </c>
      <c r="AY1431" s="209" t="s">
        <v>180</v>
      </c>
    </row>
    <row r="1432" spans="1:65" s="14" customFormat="1" ht="11.25">
      <c r="B1432" s="210"/>
      <c r="C1432" s="211"/>
      <c r="D1432" s="193" t="s">
        <v>193</v>
      </c>
      <c r="E1432" s="212" t="s">
        <v>19</v>
      </c>
      <c r="F1432" s="213" t="s">
        <v>1480</v>
      </c>
      <c r="G1432" s="211"/>
      <c r="H1432" s="214">
        <v>3.76</v>
      </c>
      <c r="I1432" s="215"/>
      <c r="J1432" s="211"/>
      <c r="K1432" s="211"/>
      <c r="L1432" s="216"/>
      <c r="M1432" s="217"/>
      <c r="N1432" s="218"/>
      <c r="O1432" s="218"/>
      <c r="P1432" s="218"/>
      <c r="Q1432" s="218"/>
      <c r="R1432" s="218"/>
      <c r="S1432" s="218"/>
      <c r="T1432" s="219"/>
      <c r="AT1432" s="220" t="s">
        <v>193</v>
      </c>
      <c r="AU1432" s="220" t="s">
        <v>80</v>
      </c>
      <c r="AV1432" s="14" t="s">
        <v>80</v>
      </c>
      <c r="AW1432" s="14" t="s">
        <v>33</v>
      </c>
      <c r="AX1432" s="14" t="s">
        <v>71</v>
      </c>
      <c r="AY1432" s="220" t="s">
        <v>180</v>
      </c>
    </row>
    <row r="1433" spans="1:65" s="14" customFormat="1" ht="11.25">
      <c r="B1433" s="210"/>
      <c r="C1433" s="211"/>
      <c r="D1433" s="193" t="s">
        <v>193</v>
      </c>
      <c r="E1433" s="212" t="s">
        <v>19</v>
      </c>
      <c r="F1433" s="213" t="s">
        <v>1481</v>
      </c>
      <c r="G1433" s="211"/>
      <c r="H1433" s="214">
        <v>3.84</v>
      </c>
      <c r="I1433" s="215"/>
      <c r="J1433" s="211"/>
      <c r="K1433" s="211"/>
      <c r="L1433" s="216"/>
      <c r="M1433" s="217"/>
      <c r="N1433" s="218"/>
      <c r="O1433" s="218"/>
      <c r="P1433" s="218"/>
      <c r="Q1433" s="218"/>
      <c r="R1433" s="218"/>
      <c r="S1433" s="218"/>
      <c r="T1433" s="219"/>
      <c r="AT1433" s="220" t="s">
        <v>193</v>
      </c>
      <c r="AU1433" s="220" t="s">
        <v>80</v>
      </c>
      <c r="AV1433" s="14" t="s">
        <v>80</v>
      </c>
      <c r="AW1433" s="14" t="s">
        <v>33</v>
      </c>
      <c r="AX1433" s="14" t="s">
        <v>71</v>
      </c>
      <c r="AY1433" s="220" t="s">
        <v>180</v>
      </c>
    </row>
    <row r="1434" spans="1:65" s="14" customFormat="1" ht="11.25">
      <c r="B1434" s="210"/>
      <c r="C1434" s="211"/>
      <c r="D1434" s="193" t="s">
        <v>193</v>
      </c>
      <c r="E1434" s="212" t="s">
        <v>19</v>
      </c>
      <c r="F1434" s="213" t="s">
        <v>1482</v>
      </c>
      <c r="G1434" s="211"/>
      <c r="H1434" s="214">
        <v>11.76</v>
      </c>
      <c r="I1434" s="215"/>
      <c r="J1434" s="211"/>
      <c r="K1434" s="211"/>
      <c r="L1434" s="216"/>
      <c r="M1434" s="217"/>
      <c r="N1434" s="218"/>
      <c r="O1434" s="218"/>
      <c r="P1434" s="218"/>
      <c r="Q1434" s="218"/>
      <c r="R1434" s="218"/>
      <c r="S1434" s="218"/>
      <c r="T1434" s="219"/>
      <c r="AT1434" s="220" t="s">
        <v>193</v>
      </c>
      <c r="AU1434" s="220" t="s">
        <v>80</v>
      </c>
      <c r="AV1434" s="14" t="s">
        <v>80</v>
      </c>
      <c r="AW1434" s="14" t="s">
        <v>33</v>
      </c>
      <c r="AX1434" s="14" t="s">
        <v>71</v>
      </c>
      <c r="AY1434" s="220" t="s">
        <v>180</v>
      </c>
    </row>
    <row r="1435" spans="1:65" s="15" customFormat="1" ht="11.25">
      <c r="B1435" s="221"/>
      <c r="C1435" s="222"/>
      <c r="D1435" s="193" t="s">
        <v>193</v>
      </c>
      <c r="E1435" s="223" t="s">
        <v>19</v>
      </c>
      <c r="F1435" s="224" t="s">
        <v>238</v>
      </c>
      <c r="G1435" s="222"/>
      <c r="H1435" s="225">
        <v>19.36</v>
      </c>
      <c r="I1435" s="226"/>
      <c r="J1435" s="222"/>
      <c r="K1435" s="222"/>
      <c r="L1435" s="227"/>
      <c r="M1435" s="228"/>
      <c r="N1435" s="229"/>
      <c r="O1435" s="229"/>
      <c r="P1435" s="229"/>
      <c r="Q1435" s="229"/>
      <c r="R1435" s="229"/>
      <c r="S1435" s="229"/>
      <c r="T1435" s="230"/>
      <c r="AT1435" s="231" t="s">
        <v>193</v>
      </c>
      <c r="AU1435" s="231" t="s">
        <v>80</v>
      </c>
      <c r="AV1435" s="15" t="s">
        <v>187</v>
      </c>
      <c r="AW1435" s="15" t="s">
        <v>33</v>
      </c>
      <c r="AX1435" s="15" t="s">
        <v>78</v>
      </c>
      <c r="AY1435" s="231" t="s">
        <v>180</v>
      </c>
    </row>
    <row r="1436" spans="1:65" s="2" customFormat="1" ht="24.2" customHeight="1">
      <c r="A1436" s="36"/>
      <c r="B1436" s="37"/>
      <c r="C1436" s="180" t="s">
        <v>1483</v>
      </c>
      <c r="D1436" s="180" t="s">
        <v>182</v>
      </c>
      <c r="E1436" s="181" t="s">
        <v>1484</v>
      </c>
      <c r="F1436" s="182" t="s">
        <v>1485</v>
      </c>
      <c r="G1436" s="183" t="s">
        <v>230</v>
      </c>
      <c r="H1436" s="184">
        <v>19.36</v>
      </c>
      <c r="I1436" s="185"/>
      <c r="J1436" s="186">
        <f>ROUND(I1436*H1436,2)</f>
        <v>0</v>
      </c>
      <c r="K1436" s="182" t="s">
        <v>186</v>
      </c>
      <c r="L1436" s="41"/>
      <c r="M1436" s="187" t="s">
        <v>19</v>
      </c>
      <c r="N1436" s="188" t="s">
        <v>42</v>
      </c>
      <c r="O1436" s="66"/>
      <c r="P1436" s="189">
        <f>O1436*H1436</f>
        <v>0</v>
      </c>
      <c r="Q1436" s="189">
        <v>1.3999999999999999E-4</v>
      </c>
      <c r="R1436" s="189">
        <f>Q1436*H1436</f>
        <v>2.7103999999999995E-3</v>
      </c>
      <c r="S1436" s="189">
        <v>0</v>
      </c>
      <c r="T1436" s="190">
        <f>S1436*H1436</f>
        <v>0</v>
      </c>
      <c r="U1436" s="36"/>
      <c r="V1436" s="36"/>
      <c r="W1436" s="36"/>
      <c r="X1436" s="36"/>
      <c r="Y1436" s="36"/>
      <c r="Z1436" s="36"/>
      <c r="AA1436" s="36"/>
      <c r="AB1436" s="36"/>
      <c r="AC1436" s="36"/>
      <c r="AD1436" s="36"/>
      <c r="AE1436" s="36"/>
      <c r="AR1436" s="191" t="s">
        <v>312</v>
      </c>
      <c r="AT1436" s="191" t="s">
        <v>182</v>
      </c>
      <c r="AU1436" s="191" t="s">
        <v>80</v>
      </c>
      <c r="AY1436" s="19" t="s">
        <v>180</v>
      </c>
      <c r="BE1436" s="192">
        <f>IF(N1436="základní",J1436,0)</f>
        <v>0</v>
      </c>
      <c r="BF1436" s="192">
        <f>IF(N1436="snížená",J1436,0)</f>
        <v>0</v>
      </c>
      <c r="BG1436" s="192">
        <f>IF(N1436="zákl. přenesená",J1436,0)</f>
        <v>0</v>
      </c>
      <c r="BH1436" s="192">
        <f>IF(N1436="sníž. přenesená",J1436,0)</f>
        <v>0</v>
      </c>
      <c r="BI1436" s="192">
        <f>IF(N1436="nulová",J1436,0)</f>
        <v>0</v>
      </c>
      <c r="BJ1436" s="19" t="s">
        <v>78</v>
      </c>
      <c r="BK1436" s="192">
        <f>ROUND(I1436*H1436,2)</f>
        <v>0</v>
      </c>
      <c r="BL1436" s="19" t="s">
        <v>312</v>
      </c>
      <c r="BM1436" s="191" t="s">
        <v>1486</v>
      </c>
    </row>
    <row r="1437" spans="1:65" s="2" customFormat="1" ht="11.25">
      <c r="A1437" s="36"/>
      <c r="B1437" s="37"/>
      <c r="C1437" s="38"/>
      <c r="D1437" s="193" t="s">
        <v>189</v>
      </c>
      <c r="E1437" s="38"/>
      <c r="F1437" s="194" t="s">
        <v>1487</v>
      </c>
      <c r="G1437" s="38"/>
      <c r="H1437" s="38"/>
      <c r="I1437" s="195"/>
      <c r="J1437" s="38"/>
      <c r="K1437" s="38"/>
      <c r="L1437" s="41"/>
      <c r="M1437" s="196"/>
      <c r="N1437" s="197"/>
      <c r="O1437" s="66"/>
      <c r="P1437" s="66"/>
      <c r="Q1437" s="66"/>
      <c r="R1437" s="66"/>
      <c r="S1437" s="66"/>
      <c r="T1437" s="67"/>
      <c r="U1437" s="36"/>
      <c r="V1437" s="36"/>
      <c r="W1437" s="36"/>
      <c r="X1437" s="36"/>
      <c r="Y1437" s="36"/>
      <c r="Z1437" s="36"/>
      <c r="AA1437" s="36"/>
      <c r="AB1437" s="36"/>
      <c r="AC1437" s="36"/>
      <c r="AD1437" s="36"/>
      <c r="AE1437" s="36"/>
      <c r="AT1437" s="19" t="s">
        <v>189</v>
      </c>
      <c r="AU1437" s="19" t="s">
        <v>80</v>
      </c>
    </row>
    <row r="1438" spans="1:65" s="2" customFormat="1" ht="11.25">
      <c r="A1438" s="36"/>
      <c r="B1438" s="37"/>
      <c r="C1438" s="38"/>
      <c r="D1438" s="198" t="s">
        <v>191</v>
      </c>
      <c r="E1438" s="38"/>
      <c r="F1438" s="199" t="s">
        <v>1488</v>
      </c>
      <c r="G1438" s="38"/>
      <c r="H1438" s="38"/>
      <c r="I1438" s="195"/>
      <c r="J1438" s="38"/>
      <c r="K1438" s="38"/>
      <c r="L1438" s="41"/>
      <c r="M1438" s="196"/>
      <c r="N1438" s="197"/>
      <c r="O1438" s="66"/>
      <c r="P1438" s="66"/>
      <c r="Q1438" s="66"/>
      <c r="R1438" s="66"/>
      <c r="S1438" s="66"/>
      <c r="T1438" s="67"/>
      <c r="U1438" s="36"/>
      <c r="V1438" s="36"/>
      <c r="W1438" s="36"/>
      <c r="X1438" s="36"/>
      <c r="Y1438" s="36"/>
      <c r="Z1438" s="36"/>
      <c r="AA1438" s="36"/>
      <c r="AB1438" s="36"/>
      <c r="AC1438" s="36"/>
      <c r="AD1438" s="36"/>
      <c r="AE1438" s="36"/>
      <c r="AT1438" s="19" t="s">
        <v>191</v>
      </c>
      <c r="AU1438" s="19" t="s">
        <v>80</v>
      </c>
    </row>
    <row r="1439" spans="1:65" s="13" customFormat="1" ht="11.25">
      <c r="B1439" s="200"/>
      <c r="C1439" s="201"/>
      <c r="D1439" s="193" t="s">
        <v>193</v>
      </c>
      <c r="E1439" s="202" t="s">
        <v>19</v>
      </c>
      <c r="F1439" s="203" t="s">
        <v>201</v>
      </c>
      <c r="G1439" s="201"/>
      <c r="H1439" s="202" t="s">
        <v>19</v>
      </c>
      <c r="I1439" s="204"/>
      <c r="J1439" s="201"/>
      <c r="K1439" s="201"/>
      <c r="L1439" s="205"/>
      <c r="M1439" s="206"/>
      <c r="N1439" s="207"/>
      <c r="O1439" s="207"/>
      <c r="P1439" s="207"/>
      <c r="Q1439" s="207"/>
      <c r="R1439" s="207"/>
      <c r="S1439" s="207"/>
      <c r="T1439" s="208"/>
      <c r="AT1439" s="209" t="s">
        <v>193</v>
      </c>
      <c r="AU1439" s="209" t="s">
        <v>80</v>
      </c>
      <c r="AV1439" s="13" t="s">
        <v>78</v>
      </c>
      <c r="AW1439" s="13" t="s">
        <v>33</v>
      </c>
      <c r="AX1439" s="13" t="s">
        <v>71</v>
      </c>
      <c r="AY1439" s="209" t="s">
        <v>180</v>
      </c>
    </row>
    <row r="1440" spans="1:65" s="14" customFormat="1" ht="11.25">
      <c r="B1440" s="210"/>
      <c r="C1440" s="211"/>
      <c r="D1440" s="193" t="s">
        <v>193</v>
      </c>
      <c r="E1440" s="212" t="s">
        <v>19</v>
      </c>
      <c r="F1440" s="213" t="s">
        <v>1480</v>
      </c>
      <c r="G1440" s="211"/>
      <c r="H1440" s="214">
        <v>3.76</v>
      </c>
      <c r="I1440" s="215"/>
      <c r="J1440" s="211"/>
      <c r="K1440" s="211"/>
      <c r="L1440" s="216"/>
      <c r="M1440" s="217"/>
      <c r="N1440" s="218"/>
      <c r="O1440" s="218"/>
      <c r="P1440" s="218"/>
      <c r="Q1440" s="218"/>
      <c r="R1440" s="218"/>
      <c r="S1440" s="218"/>
      <c r="T1440" s="219"/>
      <c r="AT1440" s="220" t="s">
        <v>193</v>
      </c>
      <c r="AU1440" s="220" t="s">
        <v>80</v>
      </c>
      <c r="AV1440" s="14" t="s">
        <v>80</v>
      </c>
      <c r="AW1440" s="14" t="s">
        <v>33</v>
      </c>
      <c r="AX1440" s="14" t="s">
        <v>71</v>
      </c>
      <c r="AY1440" s="220" t="s">
        <v>180</v>
      </c>
    </row>
    <row r="1441" spans="1:65" s="14" customFormat="1" ht="11.25">
      <c r="B1441" s="210"/>
      <c r="C1441" s="211"/>
      <c r="D1441" s="193" t="s">
        <v>193</v>
      </c>
      <c r="E1441" s="212" t="s">
        <v>19</v>
      </c>
      <c r="F1441" s="213" t="s">
        <v>1481</v>
      </c>
      <c r="G1441" s="211"/>
      <c r="H1441" s="214">
        <v>3.84</v>
      </c>
      <c r="I1441" s="215"/>
      <c r="J1441" s="211"/>
      <c r="K1441" s="211"/>
      <c r="L1441" s="216"/>
      <c r="M1441" s="217"/>
      <c r="N1441" s="218"/>
      <c r="O1441" s="218"/>
      <c r="P1441" s="218"/>
      <c r="Q1441" s="218"/>
      <c r="R1441" s="218"/>
      <c r="S1441" s="218"/>
      <c r="T1441" s="219"/>
      <c r="AT1441" s="220" t="s">
        <v>193</v>
      </c>
      <c r="AU1441" s="220" t="s">
        <v>80</v>
      </c>
      <c r="AV1441" s="14" t="s">
        <v>80</v>
      </c>
      <c r="AW1441" s="14" t="s">
        <v>33</v>
      </c>
      <c r="AX1441" s="14" t="s">
        <v>71</v>
      </c>
      <c r="AY1441" s="220" t="s">
        <v>180</v>
      </c>
    </row>
    <row r="1442" spans="1:65" s="14" customFormat="1" ht="11.25">
      <c r="B1442" s="210"/>
      <c r="C1442" s="211"/>
      <c r="D1442" s="193" t="s">
        <v>193</v>
      </c>
      <c r="E1442" s="212" t="s">
        <v>19</v>
      </c>
      <c r="F1442" s="213" t="s">
        <v>1482</v>
      </c>
      <c r="G1442" s="211"/>
      <c r="H1442" s="214">
        <v>11.76</v>
      </c>
      <c r="I1442" s="215"/>
      <c r="J1442" s="211"/>
      <c r="K1442" s="211"/>
      <c r="L1442" s="216"/>
      <c r="M1442" s="217"/>
      <c r="N1442" s="218"/>
      <c r="O1442" s="218"/>
      <c r="P1442" s="218"/>
      <c r="Q1442" s="218"/>
      <c r="R1442" s="218"/>
      <c r="S1442" s="218"/>
      <c r="T1442" s="219"/>
      <c r="AT1442" s="220" t="s">
        <v>193</v>
      </c>
      <c r="AU1442" s="220" t="s">
        <v>80</v>
      </c>
      <c r="AV1442" s="14" t="s">
        <v>80</v>
      </c>
      <c r="AW1442" s="14" t="s">
        <v>33</v>
      </c>
      <c r="AX1442" s="14" t="s">
        <v>71</v>
      </c>
      <c r="AY1442" s="220" t="s">
        <v>180</v>
      </c>
    </row>
    <row r="1443" spans="1:65" s="15" customFormat="1" ht="11.25">
      <c r="B1443" s="221"/>
      <c r="C1443" s="222"/>
      <c r="D1443" s="193" t="s">
        <v>193</v>
      </c>
      <c r="E1443" s="223" t="s">
        <v>19</v>
      </c>
      <c r="F1443" s="224" t="s">
        <v>238</v>
      </c>
      <c r="G1443" s="222"/>
      <c r="H1443" s="225">
        <v>19.36</v>
      </c>
      <c r="I1443" s="226"/>
      <c r="J1443" s="222"/>
      <c r="K1443" s="222"/>
      <c r="L1443" s="227"/>
      <c r="M1443" s="228"/>
      <c r="N1443" s="229"/>
      <c r="O1443" s="229"/>
      <c r="P1443" s="229"/>
      <c r="Q1443" s="229"/>
      <c r="R1443" s="229"/>
      <c r="S1443" s="229"/>
      <c r="T1443" s="230"/>
      <c r="AT1443" s="231" t="s">
        <v>193</v>
      </c>
      <c r="AU1443" s="231" t="s">
        <v>80</v>
      </c>
      <c r="AV1443" s="15" t="s">
        <v>187</v>
      </c>
      <c r="AW1443" s="15" t="s">
        <v>33</v>
      </c>
      <c r="AX1443" s="15" t="s">
        <v>78</v>
      </c>
      <c r="AY1443" s="231" t="s">
        <v>180</v>
      </c>
    </row>
    <row r="1444" spans="1:65" s="2" customFormat="1" ht="24.2" customHeight="1">
      <c r="A1444" s="36"/>
      <c r="B1444" s="37"/>
      <c r="C1444" s="180" t="s">
        <v>1489</v>
      </c>
      <c r="D1444" s="180" t="s">
        <v>182</v>
      </c>
      <c r="E1444" s="181" t="s">
        <v>1490</v>
      </c>
      <c r="F1444" s="182" t="s">
        <v>1491</v>
      </c>
      <c r="G1444" s="183" t="s">
        <v>230</v>
      </c>
      <c r="H1444" s="184">
        <v>19.36</v>
      </c>
      <c r="I1444" s="185"/>
      <c r="J1444" s="186">
        <f>ROUND(I1444*H1444,2)</f>
        <v>0</v>
      </c>
      <c r="K1444" s="182" t="s">
        <v>186</v>
      </c>
      <c r="L1444" s="41"/>
      <c r="M1444" s="187" t="s">
        <v>19</v>
      </c>
      <c r="N1444" s="188" t="s">
        <v>42</v>
      </c>
      <c r="O1444" s="66"/>
      <c r="P1444" s="189">
        <f>O1444*H1444</f>
        <v>0</v>
      </c>
      <c r="Q1444" s="189">
        <v>1.2E-4</v>
      </c>
      <c r="R1444" s="189">
        <f>Q1444*H1444</f>
        <v>2.3232000000000001E-3</v>
      </c>
      <c r="S1444" s="189">
        <v>0</v>
      </c>
      <c r="T1444" s="190">
        <f>S1444*H1444</f>
        <v>0</v>
      </c>
      <c r="U1444" s="36"/>
      <c r="V1444" s="36"/>
      <c r="W1444" s="36"/>
      <c r="X1444" s="36"/>
      <c r="Y1444" s="36"/>
      <c r="Z1444" s="36"/>
      <c r="AA1444" s="36"/>
      <c r="AB1444" s="36"/>
      <c r="AC1444" s="36"/>
      <c r="AD1444" s="36"/>
      <c r="AE1444" s="36"/>
      <c r="AR1444" s="191" t="s">
        <v>312</v>
      </c>
      <c r="AT1444" s="191" t="s">
        <v>182</v>
      </c>
      <c r="AU1444" s="191" t="s">
        <v>80</v>
      </c>
      <c r="AY1444" s="19" t="s">
        <v>180</v>
      </c>
      <c r="BE1444" s="192">
        <f>IF(N1444="základní",J1444,0)</f>
        <v>0</v>
      </c>
      <c r="BF1444" s="192">
        <f>IF(N1444="snížená",J1444,0)</f>
        <v>0</v>
      </c>
      <c r="BG1444" s="192">
        <f>IF(N1444="zákl. přenesená",J1444,0)</f>
        <v>0</v>
      </c>
      <c r="BH1444" s="192">
        <f>IF(N1444="sníž. přenesená",J1444,0)</f>
        <v>0</v>
      </c>
      <c r="BI1444" s="192">
        <f>IF(N1444="nulová",J1444,0)</f>
        <v>0</v>
      </c>
      <c r="BJ1444" s="19" t="s">
        <v>78</v>
      </c>
      <c r="BK1444" s="192">
        <f>ROUND(I1444*H1444,2)</f>
        <v>0</v>
      </c>
      <c r="BL1444" s="19" t="s">
        <v>312</v>
      </c>
      <c r="BM1444" s="191" t="s">
        <v>1492</v>
      </c>
    </row>
    <row r="1445" spans="1:65" s="2" customFormat="1" ht="19.5">
      <c r="A1445" s="36"/>
      <c r="B1445" s="37"/>
      <c r="C1445" s="38"/>
      <c r="D1445" s="193" t="s">
        <v>189</v>
      </c>
      <c r="E1445" s="38"/>
      <c r="F1445" s="194" t="s">
        <v>1493</v>
      </c>
      <c r="G1445" s="38"/>
      <c r="H1445" s="38"/>
      <c r="I1445" s="195"/>
      <c r="J1445" s="38"/>
      <c r="K1445" s="38"/>
      <c r="L1445" s="41"/>
      <c r="M1445" s="196"/>
      <c r="N1445" s="197"/>
      <c r="O1445" s="66"/>
      <c r="P1445" s="66"/>
      <c r="Q1445" s="66"/>
      <c r="R1445" s="66"/>
      <c r="S1445" s="66"/>
      <c r="T1445" s="67"/>
      <c r="U1445" s="36"/>
      <c r="V1445" s="36"/>
      <c r="W1445" s="36"/>
      <c r="X1445" s="36"/>
      <c r="Y1445" s="36"/>
      <c r="Z1445" s="36"/>
      <c r="AA1445" s="36"/>
      <c r="AB1445" s="36"/>
      <c r="AC1445" s="36"/>
      <c r="AD1445" s="36"/>
      <c r="AE1445" s="36"/>
      <c r="AT1445" s="19" t="s">
        <v>189</v>
      </c>
      <c r="AU1445" s="19" t="s">
        <v>80</v>
      </c>
    </row>
    <row r="1446" spans="1:65" s="2" customFormat="1" ht="11.25">
      <c r="A1446" s="36"/>
      <c r="B1446" s="37"/>
      <c r="C1446" s="38"/>
      <c r="D1446" s="198" t="s">
        <v>191</v>
      </c>
      <c r="E1446" s="38"/>
      <c r="F1446" s="199" t="s">
        <v>1494</v>
      </c>
      <c r="G1446" s="38"/>
      <c r="H1446" s="38"/>
      <c r="I1446" s="195"/>
      <c r="J1446" s="38"/>
      <c r="K1446" s="38"/>
      <c r="L1446" s="41"/>
      <c r="M1446" s="196"/>
      <c r="N1446" s="197"/>
      <c r="O1446" s="66"/>
      <c r="P1446" s="66"/>
      <c r="Q1446" s="66"/>
      <c r="R1446" s="66"/>
      <c r="S1446" s="66"/>
      <c r="T1446" s="67"/>
      <c r="U1446" s="36"/>
      <c r="V1446" s="36"/>
      <c r="W1446" s="36"/>
      <c r="X1446" s="36"/>
      <c r="Y1446" s="36"/>
      <c r="Z1446" s="36"/>
      <c r="AA1446" s="36"/>
      <c r="AB1446" s="36"/>
      <c r="AC1446" s="36"/>
      <c r="AD1446" s="36"/>
      <c r="AE1446" s="36"/>
      <c r="AT1446" s="19" t="s">
        <v>191</v>
      </c>
      <c r="AU1446" s="19" t="s">
        <v>80</v>
      </c>
    </row>
    <row r="1447" spans="1:65" s="13" customFormat="1" ht="11.25">
      <c r="B1447" s="200"/>
      <c r="C1447" s="201"/>
      <c r="D1447" s="193" t="s">
        <v>193</v>
      </c>
      <c r="E1447" s="202" t="s">
        <v>19</v>
      </c>
      <c r="F1447" s="203" t="s">
        <v>201</v>
      </c>
      <c r="G1447" s="201"/>
      <c r="H1447" s="202" t="s">
        <v>19</v>
      </c>
      <c r="I1447" s="204"/>
      <c r="J1447" s="201"/>
      <c r="K1447" s="201"/>
      <c r="L1447" s="205"/>
      <c r="M1447" s="206"/>
      <c r="N1447" s="207"/>
      <c r="O1447" s="207"/>
      <c r="P1447" s="207"/>
      <c r="Q1447" s="207"/>
      <c r="R1447" s="207"/>
      <c r="S1447" s="207"/>
      <c r="T1447" s="208"/>
      <c r="AT1447" s="209" t="s">
        <v>193</v>
      </c>
      <c r="AU1447" s="209" t="s">
        <v>80</v>
      </c>
      <c r="AV1447" s="13" t="s">
        <v>78</v>
      </c>
      <c r="AW1447" s="13" t="s">
        <v>33</v>
      </c>
      <c r="AX1447" s="13" t="s">
        <v>71</v>
      </c>
      <c r="AY1447" s="209" t="s">
        <v>180</v>
      </c>
    </row>
    <row r="1448" spans="1:65" s="14" customFormat="1" ht="11.25">
      <c r="B1448" s="210"/>
      <c r="C1448" s="211"/>
      <c r="D1448" s="193" t="s">
        <v>193</v>
      </c>
      <c r="E1448" s="212" t="s">
        <v>19</v>
      </c>
      <c r="F1448" s="213" t="s">
        <v>1480</v>
      </c>
      <c r="G1448" s="211"/>
      <c r="H1448" s="214">
        <v>3.76</v>
      </c>
      <c r="I1448" s="215"/>
      <c r="J1448" s="211"/>
      <c r="K1448" s="211"/>
      <c r="L1448" s="216"/>
      <c r="M1448" s="217"/>
      <c r="N1448" s="218"/>
      <c r="O1448" s="218"/>
      <c r="P1448" s="218"/>
      <c r="Q1448" s="218"/>
      <c r="R1448" s="218"/>
      <c r="S1448" s="218"/>
      <c r="T1448" s="219"/>
      <c r="AT1448" s="220" t="s">
        <v>193</v>
      </c>
      <c r="AU1448" s="220" t="s">
        <v>80</v>
      </c>
      <c r="AV1448" s="14" t="s">
        <v>80</v>
      </c>
      <c r="AW1448" s="14" t="s">
        <v>33</v>
      </c>
      <c r="AX1448" s="14" t="s">
        <v>71</v>
      </c>
      <c r="AY1448" s="220" t="s">
        <v>180</v>
      </c>
    </row>
    <row r="1449" spans="1:65" s="14" customFormat="1" ht="11.25">
      <c r="B1449" s="210"/>
      <c r="C1449" s="211"/>
      <c r="D1449" s="193" t="s">
        <v>193</v>
      </c>
      <c r="E1449" s="212" t="s">
        <v>19</v>
      </c>
      <c r="F1449" s="213" t="s">
        <v>1481</v>
      </c>
      <c r="G1449" s="211"/>
      <c r="H1449" s="214">
        <v>3.84</v>
      </c>
      <c r="I1449" s="215"/>
      <c r="J1449" s="211"/>
      <c r="K1449" s="211"/>
      <c r="L1449" s="216"/>
      <c r="M1449" s="217"/>
      <c r="N1449" s="218"/>
      <c r="O1449" s="218"/>
      <c r="P1449" s="218"/>
      <c r="Q1449" s="218"/>
      <c r="R1449" s="218"/>
      <c r="S1449" s="218"/>
      <c r="T1449" s="219"/>
      <c r="AT1449" s="220" t="s">
        <v>193</v>
      </c>
      <c r="AU1449" s="220" t="s">
        <v>80</v>
      </c>
      <c r="AV1449" s="14" t="s">
        <v>80</v>
      </c>
      <c r="AW1449" s="14" t="s">
        <v>33</v>
      </c>
      <c r="AX1449" s="14" t="s">
        <v>71</v>
      </c>
      <c r="AY1449" s="220" t="s">
        <v>180</v>
      </c>
    </row>
    <row r="1450" spans="1:65" s="14" customFormat="1" ht="11.25">
      <c r="B1450" s="210"/>
      <c r="C1450" s="211"/>
      <c r="D1450" s="193" t="s">
        <v>193</v>
      </c>
      <c r="E1450" s="212" t="s">
        <v>19</v>
      </c>
      <c r="F1450" s="213" t="s">
        <v>1482</v>
      </c>
      <c r="G1450" s="211"/>
      <c r="H1450" s="214">
        <v>11.76</v>
      </c>
      <c r="I1450" s="215"/>
      <c r="J1450" s="211"/>
      <c r="K1450" s="211"/>
      <c r="L1450" s="216"/>
      <c r="M1450" s="217"/>
      <c r="N1450" s="218"/>
      <c r="O1450" s="218"/>
      <c r="P1450" s="218"/>
      <c r="Q1450" s="218"/>
      <c r="R1450" s="218"/>
      <c r="S1450" s="218"/>
      <c r="T1450" s="219"/>
      <c r="AT1450" s="220" t="s">
        <v>193</v>
      </c>
      <c r="AU1450" s="220" t="s">
        <v>80</v>
      </c>
      <c r="AV1450" s="14" t="s">
        <v>80</v>
      </c>
      <c r="AW1450" s="14" t="s">
        <v>33</v>
      </c>
      <c r="AX1450" s="14" t="s">
        <v>71</v>
      </c>
      <c r="AY1450" s="220" t="s">
        <v>180</v>
      </c>
    </row>
    <row r="1451" spans="1:65" s="15" customFormat="1" ht="11.25">
      <c r="B1451" s="221"/>
      <c r="C1451" s="222"/>
      <c r="D1451" s="193" t="s">
        <v>193</v>
      </c>
      <c r="E1451" s="223" t="s">
        <v>19</v>
      </c>
      <c r="F1451" s="224" t="s">
        <v>238</v>
      </c>
      <c r="G1451" s="222"/>
      <c r="H1451" s="225">
        <v>19.36</v>
      </c>
      <c r="I1451" s="226"/>
      <c r="J1451" s="222"/>
      <c r="K1451" s="222"/>
      <c r="L1451" s="227"/>
      <c r="M1451" s="228"/>
      <c r="N1451" s="229"/>
      <c r="O1451" s="229"/>
      <c r="P1451" s="229"/>
      <c r="Q1451" s="229"/>
      <c r="R1451" s="229"/>
      <c r="S1451" s="229"/>
      <c r="T1451" s="230"/>
      <c r="AT1451" s="231" t="s">
        <v>193</v>
      </c>
      <c r="AU1451" s="231" t="s">
        <v>80</v>
      </c>
      <c r="AV1451" s="15" t="s">
        <v>187</v>
      </c>
      <c r="AW1451" s="15" t="s">
        <v>33</v>
      </c>
      <c r="AX1451" s="15" t="s">
        <v>78</v>
      </c>
      <c r="AY1451" s="231" t="s">
        <v>180</v>
      </c>
    </row>
    <row r="1452" spans="1:65" s="2" customFormat="1" ht="24.2" customHeight="1">
      <c r="A1452" s="36"/>
      <c r="B1452" s="37"/>
      <c r="C1452" s="180" t="s">
        <v>1495</v>
      </c>
      <c r="D1452" s="180" t="s">
        <v>182</v>
      </c>
      <c r="E1452" s="181" t="s">
        <v>1496</v>
      </c>
      <c r="F1452" s="182" t="s">
        <v>1497</v>
      </c>
      <c r="G1452" s="183" t="s">
        <v>230</v>
      </c>
      <c r="H1452" s="184">
        <v>19.36</v>
      </c>
      <c r="I1452" s="185"/>
      <c r="J1452" s="186">
        <f>ROUND(I1452*H1452,2)</f>
        <v>0</v>
      </c>
      <c r="K1452" s="182" t="s">
        <v>186</v>
      </c>
      <c r="L1452" s="41"/>
      <c r="M1452" s="187" t="s">
        <v>19</v>
      </c>
      <c r="N1452" s="188" t="s">
        <v>42</v>
      </c>
      <c r="O1452" s="66"/>
      <c r="P1452" s="189">
        <f>O1452*H1452</f>
        <v>0</v>
      </c>
      <c r="Q1452" s="189">
        <v>1.2E-4</v>
      </c>
      <c r="R1452" s="189">
        <f>Q1452*H1452</f>
        <v>2.3232000000000001E-3</v>
      </c>
      <c r="S1452" s="189">
        <v>0</v>
      </c>
      <c r="T1452" s="190">
        <f>S1452*H1452</f>
        <v>0</v>
      </c>
      <c r="U1452" s="36"/>
      <c r="V1452" s="36"/>
      <c r="W1452" s="36"/>
      <c r="X1452" s="36"/>
      <c r="Y1452" s="36"/>
      <c r="Z1452" s="36"/>
      <c r="AA1452" s="36"/>
      <c r="AB1452" s="36"/>
      <c r="AC1452" s="36"/>
      <c r="AD1452" s="36"/>
      <c r="AE1452" s="36"/>
      <c r="AR1452" s="191" t="s">
        <v>312</v>
      </c>
      <c r="AT1452" s="191" t="s">
        <v>182</v>
      </c>
      <c r="AU1452" s="191" t="s">
        <v>80</v>
      </c>
      <c r="AY1452" s="19" t="s">
        <v>180</v>
      </c>
      <c r="BE1452" s="192">
        <f>IF(N1452="základní",J1452,0)</f>
        <v>0</v>
      </c>
      <c r="BF1452" s="192">
        <f>IF(N1452="snížená",J1452,0)</f>
        <v>0</v>
      </c>
      <c r="BG1452" s="192">
        <f>IF(N1452="zákl. přenesená",J1452,0)</f>
        <v>0</v>
      </c>
      <c r="BH1452" s="192">
        <f>IF(N1452="sníž. přenesená",J1452,0)</f>
        <v>0</v>
      </c>
      <c r="BI1452" s="192">
        <f>IF(N1452="nulová",J1452,0)</f>
        <v>0</v>
      </c>
      <c r="BJ1452" s="19" t="s">
        <v>78</v>
      </c>
      <c r="BK1452" s="192">
        <f>ROUND(I1452*H1452,2)</f>
        <v>0</v>
      </c>
      <c r="BL1452" s="19" t="s">
        <v>312</v>
      </c>
      <c r="BM1452" s="191" t="s">
        <v>1498</v>
      </c>
    </row>
    <row r="1453" spans="1:65" s="2" customFormat="1" ht="19.5">
      <c r="A1453" s="36"/>
      <c r="B1453" s="37"/>
      <c r="C1453" s="38"/>
      <c r="D1453" s="193" t="s">
        <v>189</v>
      </c>
      <c r="E1453" s="38"/>
      <c r="F1453" s="194" t="s">
        <v>1499</v>
      </c>
      <c r="G1453" s="38"/>
      <c r="H1453" s="38"/>
      <c r="I1453" s="195"/>
      <c r="J1453" s="38"/>
      <c r="K1453" s="38"/>
      <c r="L1453" s="41"/>
      <c r="M1453" s="196"/>
      <c r="N1453" s="197"/>
      <c r="O1453" s="66"/>
      <c r="P1453" s="66"/>
      <c r="Q1453" s="66"/>
      <c r="R1453" s="66"/>
      <c r="S1453" s="66"/>
      <c r="T1453" s="67"/>
      <c r="U1453" s="36"/>
      <c r="V1453" s="36"/>
      <c r="W1453" s="36"/>
      <c r="X1453" s="36"/>
      <c r="Y1453" s="36"/>
      <c r="Z1453" s="36"/>
      <c r="AA1453" s="36"/>
      <c r="AB1453" s="36"/>
      <c r="AC1453" s="36"/>
      <c r="AD1453" s="36"/>
      <c r="AE1453" s="36"/>
      <c r="AT1453" s="19" t="s">
        <v>189</v>
      </c>
      <c r="AU1453" s="19" t="s">
        <v>80</v>
      </c>
    </row>
    <row r="1454" spans="1:65" s="2" customFormat="1" ht="11.25">
      <c r="A1454" s="36"/>
      <c r="B1454" s="37"/>
      <c r="C1454" s="38"/>
      <c r="D1454" s="198" t="s">
        <v>191</v>
      </c>
      <c r="E1454" s="38"/>
      <c r="F1454" s="199" t="s">
        <v>1500</v>
      </c>
      <c r="G1454" s="38"/>
      <c r="H1454" s="38"/>
      <c r="I1454" s="195"/>
      <c r="J1454" s="38"/>
      <c r="K1454" s="38"/>
      <c r="L1454" s="41"/>
      <c r="M1454" s="196"/>
      <c r="N1454" s="197"/>
      <c r="O1454" s="66"/>
      <c r="P1454" s="66"/>
      <c r="Q1454" s="66"/>
      <c r="R1454" s="66"/>
      <c r="S1454" s="66"/>
      <c r="T1454" s="67"/>
      <c r="U1454" s="36"/>
      <c r="V1454" s="36"/>
      <c r="W1454" s="36"/>
      <c r="X1454" s="36"/>
      <c r="Y1454" s="36"/>
      <c r="Z1454" s="36"/>
      <c r="AA1454" s="36"/>
      <c r="AB1454" s="36"/>
      <c r="AC1454" s="36"/>
      <c r="AD1454" s="36"/>
      <c r="AE1454" s="36"/>
      <c r="AT1454" s="19" t="s">
        <v>191</v>
      </c>
      <c r="AU1454" s="19" t="s">
        <v>80</v>
      </c>
    </row>
    <row r="1455" spans="1:65" s="13" customFormat="1" ht="11.25">
      <c r="B1455" s="200"/>
      <c r="C1455" s="201"/>
      <c r="D1455" s="193" t="s">
        <v>193</v>
      </c>
      <c r="E1455" s="202" t="s">
        <v>19</v>
      </c>
      <c r="F1455" s="203" t="s">
        <v>201</v>
      </c>
      <c r="G1455" s="201"/>
      <c r="H1455" s="202" t="s">
        <v>19</v>
      </c>
      <c r="I1455" s="204"/>
      <c r="J1455" s="201"/>
      <c r="K1455" s="201"/>
      <c r="L1455" s="205"/>
      <c r="M1455" s="206"/>
      <c r="N1455" s="207"/>
      <c r="O1455" s="207"/>
      <c r="P1455" s="207"/>
      <c r="Q1455" s="207"/>
      <c r="R1455" s="207"/>
      <c r="S1455" s="207"/>
      <c r="T1455" s="208"/>
      <c r="AT1455" s="209" t="s">
        <v>193</v>
      </c>
      <c r="AU1455" s="209" t="s">
        <v>80</v>
      </c>
      <c r="AV1455" s="13" t="s">
        <v>78</v>
      </c>
      <c r="AW1455" s="13" t="s">
        <v>33</v>
      </c>
      <c r="AX1455" s="13" t="s">
        <v>71</v>
      </c>
      <c r="AY1455" s="209" t="s">
        <v>180</v>
      </c>
    </row>
    <row r="1456" spans="1:65" s="14" customFormat="1" ht="11.25">
      <c r="B1456" s="210"/>
      <c r="C1456" s="211"/>
      <c r="D1456" s="193" t="s">
        <v>193</v>
      </c>
      <c r="E1456" s="212" t="s">
        <v>19</v>
      </c>
      <c r="F1456" s="213" t="s">
        <v>1480</v>
      </c>
      <c r="G1456" s="211"/>
      <c r="H1456" s="214">
        <v>3.76</v>
      </c>
      <c r="I1456" s="215"/>
      <c r="J1456" s="211"/>
      <c r="K1456" s="211"/>
      <c r="L1456" s="216"/>
      <c r="M1456" s="217"/>
      <c r="N1456" s="218"/>
      <c r="O1456" s="218"/>
      <c r="P1456" s="218"/>
      <c r="Q1456" s="218"/>
      <c r="R1456" s="218"/>
      <c r="S1456" s="218"/>
      <c r="T1456" s="219"/>
      <c r="AT1456" s="220" t="s">
        <v>193</v>
      </c>
      <c r="AU1456" s="220" t="s">
        <v>80</v>
      </c>
      <c r="AV1456" s="14" t="s">
        <v>80</v>
      </c>
      <c r="AW1456" s="14" t="s">
        <v>33</v>
      </c>
      <c r="AX1456" s="14" t="s">
        <v>71</v>
      </c>
      <c r="AY1456" s="220" t="s">
        <v>180</v>
      </c>
    </row>
    <row r="1457" spans="1:65" s="14" customFormat="1" ht="11.25">
      <c r="B1457" s="210"/>
      <c r="C1457" s="211"/>
      <c r="D1457" s="193" t="s">
        <v>193</v>
      </c>
      <c r="E1457" s="212" t="s">
        <v>19</v>
      </c>
      <c r="F1457" s="213" t="s">
        <v>1481</v>
      </c>
      <c r="G1457" s="211"/>
      <c r="H1457" s="214">
        <v>3.84</v>
      </c>
      <c r="I1457" s="215"/>
      <c r="J1457" s="211"/>
      <c r="K1457" s="211"/>
      <c r="L1457" s="216"/>
      <c r="M1457" s="217"/>
      <c r="N1457" s="218"/>
      <c r="O1457" s="218"/>
      <c r="P1457" s="218"/>
      <c r="Q1457" s="218"/>
      <c r="R1457" s="218"/>
      <c r="S1457" s="218"/>
      <c r="T1457" s="219"/>
      <c r="AT1457" s="220" t="s">
        <v>193</v>
      </c>
      <c r="AU1457" s="220" t="s">
        <v>80</v>
      </c>
      <c r="AV1457" s="14" t="s">
        <v>80</v>
      </c>
      <c r="AW1457" s="14" t="s">
        <v>33</v>
      </c>
      <c r="AX1457" s="14" t="s">
        <v>71</v>
      </c>
      <c r="AY1457" s="220" t="s">
        <v>180</v>
      </c>
    </row>
    <row r="1458" spans="1:65" s="14" customFormat="1" ht="11.25">
      <c r="B1458" s="210"/>
      <c r="C1458" s="211"/>
      <c r="D1458" s="193" t="s">
        <v>193</v>
      </c>
      <c r="E1458" s="212" t="s">
        <v>19</v>
      </c>
      <c r="F1458" s="213" t="s">
        <v>1482</v>
      </c>
      <c r="G1458" s="211"/>
      <c r="H1458" s="214">
        <v>11.76</v>
      </c>
      <c r="I1458" s="215"/>
      <c r="J1458" s="211"/>
      <c r="K1458" s="211"/>
      <c r="L1458" s="216"/>
      <c r="M1458" s="217"/>
      <c r="N1458" s="218"/>
      <c r="O1458" s="218"/>
      <c r="P1458" s="218"/>
      <c r="Q1458" s="218"/>
      <c r="R1458" s="218"/>
      <c r="S1458" s="218"/>
      <c r="T1458" s="219"/>
      <c r="AT1458" s="220" t="s">
        <v>193</v>
      </c>
      <c r="AU1458" s="220" t="s">
        <v>80</v>
      </c>
      <c r="AV1458" s="14" t="s">
        <v>80</v>
      </c>
      <c r="AW1458" s="14" t="s">
        <v>33</v>
      </c>
      <c r="AX1458" s="14" t="s">
        <v>71</v>
      </c>
      <c r="AY1458" s="220" t="s">
        <v>180</v>
      </c>
    </row>
    <row r="1459" spans="1:65" s="15" customFormat="1" ht="11.25">
      <c r="B1459" s="221"/>
      <c r="C1459" s="222"/>
      <c r="D1459" s="193" t="s">
        <v>193</v>
      </c>
      <c r="E1459" s="223" t="s">
        <v>19</v>
      </c>
      <c r="F1459" s="224" t="s">
        <v>238</v>
      </c>
      <c r="G1459" s="222"/>
      <c r="H1459" s="225">
        <v>19.36</v>
      </c>
      <c r="I1459" s="226"/>
      <c r="J1459" s="222"/>
      <c r="K1459" s="222"/>
      <c r="L1459" s="227"/>
      <c r="M1459" s="228"/>
      <c r="N1459" s="229"/>
      <c r="O1459" s="229"/>
      <c r="P1459" s="229"/>
      <c r="Q1459" s="229"/>
      <c r="R1459" s="229"/>
      <c r="S1459" s="229"/>
      <c r="T1459" s="230"/>
      <c r="AT1459" s="231" t="s">
        <v>193</v>
      </c>
      <c r="AU1459" s="231" t="s">
        <v>80</v>
      </c>
      <c r="AV1459" s="15" t="s">
        <v>187</v>
      </c>
      <c r="AW1459" s="15" t="s">
        <v>33</v>
      </c>
      <c r="AX1459" s="15" t="s">
        <v>78</v>
      </c>
      <c r="AY1459" s="231" t="s">
        <v>180</v>
      </c>
    </row>
    <row r="1460" spans="1:65" s="12" customFormat="1" ht="22.9" customHeight="1">
      <c r="B1460" s="164"/>
      <c r="C1460" s="165"/>
      <c r="D1460" s="166" t="s">
        <v>70</v>
      </c>
      <c r="E1460" s="178" t="s">
        <v>1501</v>
      </c>
      <c r="F1460" s="178" t="s">
        <v>1502</v>
      </c>
      <c r="G1460" s="165"/>
      <c r="H1460" s="165"/>
      <c r="I1460" s="168"/>
      <c r="J1460" s="179">
        <f>BK1460</f>
        <v>0</v>
      </c>
      <c r="K1460" s="165"/>
      <c r="L1460" s="170"/>
      <c r="M1460" s="171"/>
      <c r="N1460" s="172"/>
      <c r="O1460" s="172"/>
      <c r="P1460" s="173">
        <f>SUM(P1461:P1567)</f>
        <v>0</v>
      </c>
      <c r="Q1460" s="172"/>
      <c r="R1460" s="173">
        <f>SUM(R1461:R1567)</f>
        <v>0.45468858000000001</v>
      </c>
      <c r="S1460" s="172"/>
      <c r="T1460" s="174">
        <f>SUM(T1461:T1567)</f>
        <v>9.2902659999999998E-2</v>
      </c>
      <c r="AR1460" s="175" t="s">
        <v>80</v>
      </c>
      <c r="AT1460" s="176" t="s">
        <v>70</v>
      </c>
      <c r="AU1460" s="176" t="s">
        <v>78</v>
      </c>
      <c r="AY1460" s="175" t="s">
        <v>180</v>
      </c>
      <c r="BK1460" s="177">
        <f>SUM(BK1461:BK1567)</f>
        <v>0</v>
      </c>
    </row>
    <row r="1461" spans="1:65" s="2" customFormat="1" ht="21.75" customHeight="1">
      <c r="A1461" s="36"/>
      <c r="B1461" s="37"/>
      <c r="C1461" s="180" t="s">
        <v>1503</v>
      </c>
      <c r="D1461" s="180" t="s">
        <v>182</v>
      </c>
      <c r="E1461" s="181" t="s">
        <v>1504</v>
      </c>
      <c r="F1461" s="182" t="s">
        <v>1505</v>
      </c>
      <c r="G1461" s="183" t="s">
        <v>230</v>
      </c>
      <c r="H1461" s="184">
        <v>299.68599999999998</v>
      </c>
      <c r="I1461" s="185"/>
      <c r="J1461" s="186">
        <f>ROUND(I1461*H1461,2)</f>
        <v>0</v>
      </c>
      <c r="K1461" s="182" t="s">
        <v>186</v>
      </c>
      <c r="L1461" s="41"/>
      <c r="M1461" s="187" t="s">
        <v>19</v>
      </c>
      <c r="N1461" s="188" t="s">
        <v>42</v>
      </c>
      <c r="O1461" s="66"/>
      <c r="P1461" s="189">
        <f>O1461*H1461</f>
        <v>0</v>
      </c>
      <c r="Q1461" s="189">
        <v>0</v>
      </c>
      <c r="R1461" s="189">
        <f>Q1461*H1461</f>
        <v>0</v>
      </c>
      <c r="S1461" s="189">
        <v>0</v>
      </c>
      <c r="T1461" s="190">
        <f>S1461*H1461</f>
        <v>0</v>
      </c>
      <c r="U1461" s="36"/>
      <c r="V1461" s="36"/>
      <c r="W1461" s="36"/>
      <c r="X1461" s="36"/>
      <c r="Y1461" s="36"/>
      <c r="Z1461" s="36"/>
      <c r="AA1461" s="36"/>
      <c r="AB1461" s="36"/>
      <c r="AC1461" s="36"/>
      <c r="AD1461" s="36"/>
      <c r="AE1461" s="36"/>
      <c r="AR1461" s="191" t="s">
        <v>312</v>
      </c>
      <c r="AT1461" s="191" t="s">
        <v>182</v>
      </c>
      <c r="AU1461" s="191" t="s">
        <v>80</v>
      </c>
      <c r="AY1461" s="19" t="s">
        <v>180</v>
      </c>
      <c r="BE1461" s="192">
        <f>IF(N1461="základní",J1461,0)</f>
        <v>0</v>
      </c>
      <c r="BF1461" s="192">
        <f>IF(N1461="snížená",J1461,0)</f>
        <v>0</v>
      </c>
      <c r="BG1461" s="192">
        <f>IF(N1461="zákl. přenesená",J1461,0)</f>
        <v>0</v>
      </c>
      <c r="BH1461" s="192">
        <f>IF(N1461="sníž. přenesená",J1461,0)</f>
        <v>0</v>
      </c>
      <c r="BI1461" s="192">
        <f>IF(N1461="nulová",J1461,0)</f>
        <v>0</v>
      </c>
      <c r="BJ1461" s="19" t="s">
        <v>78</v>
      </c>
      <c r="BK1461" s="192">
        <f>ROUND(I1461*H1461,2)</f>
        <v>0</v>
      </c>
      <c r="BL1461" s="19" t="s">
        <v>312</v>
      </c>
      <c r="BM1461" s="191" t="s">
        <v>1506</v>
      </c>
    </row>
    <row r="1462" spans="1:65" s="2" customFormat="1" ht="11.25">
      <c r="A1462" s="36"/>
      <c r="B1462" s="37"/>
      <c r="C1462" s="38"/>
      <c r="D1462" s="193" t="s">
        <v>189</v>
      </c>
      <c r="E1462" s="38"/>
      <c r="F1462" s="194" t="s">
        <v>1507</v>
      </c>
      <c r="G1462" s="38"/>
      <c r="H1462" s="38"/>
      <c r="I1462" s="195"/>
      <c r="J1462" s="38"/>
      <c r="K1462" s="38"/>
      <c r="L1462" s="41"/>
      <c r="M1462" s="196"/>
      <c r="N1462" s="197"/>
      <c r="O1462" s="66"/>
      <c r="P1462" s="66"/>
      <c r="Q1462" s="66"/>
      <c r="R1462" s="66"/>
      <c r="S1462" s="66"/>
      <c r="T1462" s="67"/>
      <c r="U1462" s="36"/>
      <c r="V1462" s="36"/>
      <c r="W1462" s="36"/>
      <c r="X1462" s="36"/>
      <c r="Y1462" s="36"/>
      <c r="Z1462" s="36"/>
      <c r="AA1462" s="36"/>
      <c r="AB1462" s="36"/>
      <c r="AC1462" s="36"/>
      <c r="AD1462" s="36"/>
      <c r="AE1462" s="36"/>
      <c r="AT1462" s="19" t="s">
        <v>189</v>
      </c>
      <c r="AU1462" s="19" t="s">
        <v>80</v>
      </c>
    </row>
    <row r="1463" spans="1:65" s="2" customFormat="1" ht="11.25">
      <c r="A1463" s="36"/>
      <c r="B1463" s="37"/>
      <c r="C1463" s="38"/>
      <c r="D1463" s="198" t="s">
        <v>191</v>
      </c>
      <c r="E1463" s="38"/>
      <c r="F1463" s="199" t="s">
        <v>1508</v>
      </c>
      <c r="G1463" s="38"/>
      <c r="H1463" s="38"/>
      <c r="I1463" s="195"/>
      <c r="J1463" s="38"/>
      <c r="K1463" s="38"/>
      <c r="L1463" s="41"/>
      <c r="M1463" s="196"/>
      <c r="N1463" s="197"/>
      <c r="O1463" s="66"/>
      <c r="P1463" s="66"/>
      <c r="Q1463" s="66"/>
      <c r="R1463" s="66"/>
      <c r="S1463" s="66"/>
      <c r="T1463" s="67"/>
      <c r="U1463" s="36"/>
      <c r="V1463" s="36"/>
      <c r="W1463" s="36"/>
      <c r="X1463" s="36"/>
      <c r="Y1463" s="36"/>
      <c r="Z1463" s="36"/>
      <c r="AA1463" s="36"/>
      <c r="AB1463" s="36"/>
      <c r="AC1463" s="36"/>
      <c r="AD1463" s="36"/>
      <c r="AE1463" s="36"/>
      <c r="AT1463" s="19" t="s">
        <v>191</v>
      </c>
      <c r="AU1463" s="19" t="s">
        <v>80</v>
      </c>
    </row>
    <row r="1464" spans="1:65" s="13" customFormat="1" ht="11.25">
      <c r="B1464" s="200"/>
      <c r="C1464" s="201"/>
      <c r="D1464" s="193" t="s">
        <v>193</v>
      </c>
      <c r="E1464" s="202" t="s">
        <v>19</v>
      </c>
      <c r="F1464" s="203" t="s">
        <v>201</v>
      </c>
      <c r="G1464" s="201"/>
      <c r="H1464" s="202" t="s">
        <v>19</v>
      </c>
      <c r="I1464" s="204"/>
      <c r="J1464" s="201"/>
      <c r="K1464" s="201"/>
      <c r="L1464" s="205"/>
      <c r="M1464" s="206"/>
      <c r="N1464" s="207"/>
      <c r="O1464" s="207"/>
      <c r="P1464" s="207"/>
      <c r="Q1464" s="207"/>
      <c r="R1464" s="207"/>
      <c r="S1464" s="207"/>
      <c r="T1464" s="208"/>
      <c r="AT1464" s="209" t="s">
        <v>193</v>
      </c>
      <c r="AU1464" s="209" t="s">
        <v>80</v>
      </c>
      <c r="AV1464" s="13" t="s">
        <v>78</v>
      </c>
      <c r="AW1464" s="13" t="s">
        <v>33</v>
      </c>
      <c r="AX1464" s="13" t="s">
        <v>71</v>
      </c>
      <c r="AY1464" s="209" t="s">
        <v>180</v>
      </c>
    </row>
    <row r="1465" spans="1:65" s="13" customFormat="1" ht="11.25">
      <c r="B1465" s="200"/>
      <c r="C1465" s="201"/>
      <c r="D1465" s="193" t="s">
        <v>193</v>
      </c>
      <c r="E1465" s="202" t="s">
        <v>19</v>
      </c>
      <c r="F1465" s="203" t="s">
        <v>1509</v>
      </c>
      <c r="G1465" s="201"/>
      <c r="H1465" s="202" t="s">
        <v>19</v>
      </c>
      <c r="I1465" s="204"/>
      <c r="J1465" s="201"/>
      <c r="K1465" s="201"/>
      <c r="L1465" s="205"/>
      <c r="M1465" s="206"/>
      <c r="N1465" s="207"/>
      <c r="O1465" s="207"/>
      <c r="P1465" s="207"/>
      <c r="Q1465" s="207"/>
      <c r="R1465" s="207"/>
      <c r="S1465" s="207"/>
      <c r="T1465" s="208"/>
      <c r="AT1465" s="209" t="s">
        <v>193</v>
      </c>
      <c r="AU1465" s="209" t="s">
        <v>80</v>
      </c>
      <c r="AV1465" s="13" t="s">
        <v>78</v>
      </c>
      <c r="AW1465" s="13" t="s">
        <v>33</v>
      </c>
      <c r="AX1465" s="13" t="s">
        <v>71</v>
      </c>
      <c r="AY1465" s="209" t="s">
        <v>180</v>
      </c>
    </row>
    <row r="1466" spans="1:65" s="14" customFormat="1" ht="22.5">
      <c r="B1466" s="210"/>
      <c r="C1466" s="211"/>
      <c r="D1466" s="193" t="s">
        <v>193</v>
      </c>
      <c r="E1466" s="212" t="s">
        <v>19</v>
      </c>
      <c r="F1466" s="213" t="s">
        <v>1510</v>
      </c>
      <c r="G1466" s="211"/>
      <c r="H1466" s="214">
        <v>50.951999999999998</v>
      </c>
      <c r="I1466" s="215"/>
      <c r="J1466" s="211"/>
      <c r="K1466" s="211"/>
      <c r="L1466" s="216"/>
      <c r="M1466" s="217"/>
      <c r="N1466" s="218"/>
      <c r="O1466" s="218"/>
      <c r="P1466" s="218"/>
      <c r="Q1466" s="218"/>
      <c r="R1466" s="218"/>
      <c r="S1466" s="218"/>
      <c r="T1466" s="219"/>
      <c r="AT1466" s="220" t="s">
        <v>193</v>
      </c>
      <c r="AU1466" s="220" t="s">
        <v>80</v>
      </c>
      <c r="AV1466" s="14" t="s">
        <v>80</v>
      </c>
      <c r="AW1466" s="14" t="s">
        <v>33</v>
      </c>
      <c r="AX1466" s="14" t="s">
        <v>71</v>
      </c>
      <c r="AY1466" s="220" t="s">
        <v>180</v>
      </c>
    </row>
    <row r="1467" spans="1:65" s="14" customFormat="1" ht="22.5">
      <c r="B1467" s="210"/>
      <c r="C1467" s="211"/>
      <c r="D1467" s="193" t="s">
        <v>193</v>
      </c>
      <c r="E1467" s="212" t="s">
        <v>19</v>
      </c>
      <c r="F1467" s="213" t="s">
        <v>1511</v>
      </c>
      <c r="G1467" s="211"/>
      <c r="H1467" s="214">
        <v>52.326999999999998</v>
      </c>
      <c r="I1467" s="215"/>
      <c r="J1467" s="211"/>
      <c r="K1467" s="211"/>
      <c r="L1467" s="216"/>
      <c r="M1467" s="217"/>
      <c r="N1467" s="218"/>
      <c r="O1467" s="218"/>
      <c r="P1467" s="218"/>
      <c r="Q1467" s="218"/>
      <c r="R1467" s="218"/>
      <c r="S1467" s="218"/>
      <c r="T1467" s="219"/>
      <c r="AT1467" s="220" t="s">
        <v>193</v>
      </c>
      <c r="AU1467" s="220" t="s">
        <v>80</v>
      </c>
      <c r="AV1467" s="14" t="s">
        <v>80</v>
      </c>
      <c r="AW1467" s="14" t="s">
        <v>33</v>
      </c>
      <c r="AX1467" s="14" t="s">
        <v>71</v>
      </c>
      <c r="AY1467" s="220" t="s">
        <v>180</v>
      </c>
    </row>
    <row r="1468" spans="1:65" s="14" customFormat="1" ht="22.5">
      <c r="B1468" s="210"/>
      <c r="C1468" s="211"/>
      <c r="D1468" s="193" t="s">
        <v>193</v>
      </c>
      <c r="E1468" s="212" t="s">
        <v>19</v>
      </c>
      <c r="F1468" s="213" t="s">
        <v>1512</v>
      </c>
      <c r="G1468" s="211"/>
      <c r="H1468" s="214">
        <v>63.877000000000002</v>
      </c>
      <c r="I1468" s="215"/>
      <c r="J1468" s="211"/>
      <c r="K1468" s="211"/>
      <c r="L1468" s="216"/>
      <c r="M1468" s="217"/>
      <c r="N1468" s="218"/>
      <c r="O1468" s="218"/>
      <c r="P1468" s="218"/>
      <c r="Q1468" s="218"/>
      <c r="R1468" s="218"/>
      <c r="S1468" s="218"/>
      <c r="T1468" s="219"/>
      <c r="AT1468" s="220" t="s">
        <v>193</v>
      </c>
      <c r="AU1468" s="220" t="s">
        <v>80</v>
      </c>
      <c r="AV1468" s="14" t="s">
        <v>80</v>
      </c>
      <c r="AW1468" s="14" t="s">
        <v>33</v>
      </c>
      <c r="AX1468" s="14" t="s">
        <v>71</v>
      </c>
      <c r="AY1468" s="220" t="s">
        <v>180</v>
      </c>
    </row>
    <row r="1469" spans="1:65" s="14" customFormat="1" ht="22.5">
      <c r="B1469" s="210"/>
      <c r="C1469" s="211"/>
      <c r="D1469" s="193" t="s">
        <v>193</v>
      </c>
      <c r="E1469" s="212" t="s">
        <v>19</v>
      </c>
      <c r="F1469" s="213" t="s">
        <v>1513</v>
      </c>
      <c r="G1469" s="211"/>
      <c r="H1469" s="214">
        <v>132.53</v>
      </c>
      <c r="I1469" s="215"/>
      <c r="J1469" s="211"/>
      <c r="K1469" s="211"/>
      <c r="L1469" s="216"/>
      <c r="M1469" s="217"/>
      <c r="N1469" s="218"/>
      <c r="O1469" s="218"/>
      <c r="P1469" s="218"/>
      <c r="Q1469" s="218"/>
      <c r="R1469" s="218"/>
      <c r="S1469" s="218"/>
      <c r="T1469" s="219"/>
      <c r="AT1469" s="220" t="s">
        <v>193</v>
      </c>
      <c r="AU1469" s="220" t="s">
        <v>80</v>
      </c>
      <c r="AV1469" s="14" t="s">
        <v>80</v>
      </c>
      <c r="AW1469" s="14" t="s">
        <v>33</v>
      </c>
      <c r="AX1469" s="14" t="s">
        <v>71</v>
      </c>
      <c r="AY1469" s="220" t="s">
        <v>180</v>
      </c>
    </row>
    <row r="1470" spans="1:65" s="15" customFormat="1" ht="11.25">
      <c r="B1470" s="221"/>
      <c r="C1470" s="222"/>
      <c r="D1470" s="193" t="s">
        <v>193</v>
      </c>
      <c r="E1470" s="223" t="s">
        <v>19</v>
      </c>
      <c r="F1470" s="224" t="s">
        <v>238</v>
      </c>
      <c r="G1470" s="222"/>
      <c r="H1470" s="225">
        <v>299.68600000000004</v>
      </c>
      <c r="I1470" s="226"/>
      <c r="J1470" s="222"/>
      <c r="K1470" s="222"/>
      <c r="L1470" s="227"/>
      <c r="M1470" s="228"/>
      <c r="N1470" s="229"/>
      <c r="O1470" s="229"/>
      <c r="P1470" s="229"/>
      <c r="Q1470" s="229"/>
      <c r="R1470" s="229"/>
      <c r="S1470" s="229"/>
      <c r="T1470" s="230"/>
      <c r="AT1470" s="231" t="s">
        <v>193</v>
      </c>
      <c r="AU1470" s="231" t="s">
        <v>80</v>
      </c>
      <c r="AV1470" s="15" t="s">
        <v>187</v>
      </c>
      <c r="AW1470" s="15" t="s">
        <v>33</v>
      </c>
      <c r="AX1470" s="15" t="s">
        <v>78</v>
      </c>
      <c r="AY1470" s="231" t="s">
        <v>180</v>
      </c>
    </row>
    <row r="1471" spans="1:65" s="2" customFormat="1" ht="16.5" customHeight="1">
      <c r="A1471" s="36"/>
      <c r="B1471" s="37"/>
      <c r="C1471" s="180" t="s">
        <v>1514</v>
      </c>
      <c r="D1471" s="180" t="s">
        <v>182</v>
      </c>
      <c r="E1471" s="181" t="s">
        <v>1515</v>
      </c>
      <c r="F1471" s="182" t="s">
        <v>1516</v>
      </c>
      <c r="G1471" s="183" t="s">
        <v>230</v>
      </c>
      <c r="H1471" s="184">
        <v>299.68599999999998</v>
      </c>
      <c r="I1471" s="185"/>
      <c r="J1471" s="186">
        <f>ROUND(I1471*H1471,2)</f>
        <v>0</v>
      </c>
      <c r="K1471" s="182" t="s">
        <v>186</v>
      </c>
      <c r="L1471" s="41"/>
      <c r="M1471" s="187" t="s">
        <v>19</v>
      </c>
      <c r="N1471" s="188" t="s">
        <v>42</v>
      </c>
      <c r="O1471" s="66"/>
      <c r="P1471" s="189">
        <f>O1471*H1471</f>
        <v>0</v>
      </c>
      <c r="Q1471" s="189">
        <v>1E-3</v>
      </c>
      <c r="R1471" s="189">
        <f>Q1471*H1471</f>
        <v>0.29968600000000001</v>
      </c>
      <c r="S1471" s="189">
        <v>3.1E-4</v>
      </c>
      <c r="T1471" s="190">
        <f>S1471*H1471</f>
        <v>9.2902659999999998E-2</v>
      </c>
      <c r="U1471" s="36"/>
      <c r="V1471" s="36"/>
      <c r="W1471" s="36"/>
      <c r="X1471" s="36"/>
      <c r="Y1471" s="36"/>
      <c r="Z1471" s="36"/>
      <c r="AA1471" s="36"/>
      <c r="AB1471" s="36"/>
      <c r="AC1471" s="36"/>
      <c r="AD1471" s="36"/>
      <c r="AE1471" s="36"/>
      <c r="AR1471" s="191" t="s">
        <v>312</v>
      </c>
      <c r="AT1471" s="191" t="s">
        <v>182</v>
      </c>
      <c r="AU1471" s="191" t="s">
        <v>80</v>
      </c>
      <c r="AY1471" s="19" t="s">
        <v>180</v>
      </c>
      <c r="BE1471" s="192">
        <f>IF(N1471="základní",J1471,0)</f>
        <v>0</v>
      </c>
      <c r="BF1471" s="192">
        <f>IF(N1471="snížená",J1471,0)</f>
        <v>0</v>
      </c>
      <c r="BG1471" s="192">
        <f>IF(N1471="zákl. přenesená",J1471,0)</f>
        <v>0</v>
      </c>
      <c r="BH1471" s="192">
        <f>IF(N1471="sníž. přenesená",J1471,0)</f>
        <v>0</v>
      </c>
      <c r="BI1471" s="192">
        <f>IF(N1471="nulová",J1471,0)</f>
        <v>0</v>
      </c>
      <c r="BJ1471" s="19" t="s">
        <v>78</v>
      </c>
      <c r="BK1471" s="192">
        <f>ROUND(I1471*H1471,2)</f>
        <v>0</v>
      </c>
      <c r="BL1471" s="19" t="s">
        <v>312</v>
      </c>
      <c r="BM1471" s="191" t="s">
        <v>1517</v>
      </c>
    </row>
    <row r="1472" spans="1:65" s="2" customFormat="1" ht="11.25">
      <c r="A1472" s="36"/>
      <c r="B1472" s="37"/>
      <c r="C1472" s="38"/>
      <c r="D1472" s="193" t="s">
        <v>189</v>
      </c>
      <c r="E1472" s="38"/>
      <c r="F1472" s="194" t="s">
        <v>1518</v>
      </c>
      <c r="G1472" s="38"/>
      <c r="H1472" s="38"/>
      <c r="I1472" s="195"/>
      <c r="J1472" s="38"/>
      <c r="K1472" s="38"/>
      <c r="L1472" s="41"/>
      <c r="M1472" s="196"/>
      <c r="N1472" s="197"/>
      <c r="O1472" s="66"/>
      <c r="P1472" s="66"/>
      <c r="Q1472" s="66"/>
      <c r="R1472" s="66"/>
      <c r="S1472" s="66"/>
      <c r="T1472" s="67"/>
      <c r="U1472" s="36"/>
      <c r="V1472" s="36"/>
      <c r="W1472" s="36"/>
      <c r="X1472" s="36"/>
      <c r="Y1472" s="36"/>
      <c r="Z1472" s="36"/>
      <c r="AA1472" s="36"/>
      <c r="AB1472" s="36"/>
      <c r="AC1472" s="36"/>
      <c r="AD1472" s="36"/>
      <c r="AE1472" s="36"/>
      <c r="AT1472" s="19" t="s">
        <v>189</v>
      </c>
      <c r="AU1472" s="19" t="s">
        <v>80</v>
      </c>
    </row>
    <row r="1473" spans="1:65" s="2" customFormat="1" ht="11.25">
      <c r="A1473" s="36"/>
      <c r="B1473" s="37"/>
      <c r="C1473" s="38"/>
      <c r="D1473" s="198" t="s">
        <v>191</v>
      </c>
      <c r="E1473" s="38"/>
      <c r="F1473" s="199" t="s">
        <v>1519</v>
      </c>
      <c r="G1473" s="38"/>
      <c r="H1473" s="38"/>
      <c r="I1473" s="195"/>
      <c r="J1473" s="38"/>
      <c r="K1473" s="38"/>
      <c r="L1473" s="41"/>
      <c r="M1473" s="196"/>
      <c r="N1473" s="197"/>
      <c r="O1473" s="66"/>
      <c r="P1473" s="66"/>
      <c r="Q1473" s="66"/>
      <c r="R1473" s="66"/>
      <c r="S1473" s="66"/>
      <c r="T1473" s="67"/>
      <c r="U1473" s="36"/>
      <c r="V1473" s="36"/>
      <c r="W1473" s="36"/>
      <c r="X1473" s="36"/>
      <c r="Y1473" s="36"/>
      <c r="Z1473" s="36"/>
      <c r="AA1473" s="36"/>
      <c r="AB1473" s="36"/>
      <c r="AC1473" s="36"/>
      <c r="AD1473" s="36"/>
      <c r="AE1473" s="36"/>
      <c r="AT1473" s="19" t="s">
        <v>191</v>
      </c>
      <c r="AU1473" s="19" t="s">
        <v>80</v>
      </c>
    </row>
    <row r="1474" spans="1:65" s="13" customFormat="1" ht="11.25">
      <c r="B1474" s="200"/>
      <c r="C1474" s="201"/>
      <c r="D1474" s="193" t="s">
        <v>193</v>
      </c>
      <c r="E1474" s="202" t="s">
        <v>19</v>
      </c>
      <c r="F1474" s="203" t="s">
        <v>201</v>
      </c>
      <c r="G1474" s="201"/>
      <c r="H1474" s="202" t="s">
        <v>19</v>
      </c>
      <c r="I1474" s="204"/>
      <c r="J1474" s="201"/>
      <c r="K1474" s="201"/>
      <c r="L1474" s="205"/>
      <c r="M1474" s="206"/>
      <c r="N1474" s="207"/>
      <c r="O1474" s="207"/>
      <c r="P1474" s="207"/>
      <c r="Q1474" s="207"/>
      <c r="R1474" s="207"/>
      <c r="S1474" s="207"/>
      <c r="T1474" s="208"/>
      <c r="AT1474" s="209" t="s">
        <v>193</v>
      </c>
      <c r="AU1474" s="209" t="s">
        <v>80</v>
      </c>
      <c r="AV1474" s="13" t="s">
        <v>78</v>
      </c>
      <c r="AW1474" s="13" t="s">
        <v>33</v>
      </c>
      <c r="AX1474" s="13" t="s">
        <v>71</v>
      </c>
      <c r="AY1474" s="209" t="s">
        <v>180</v>
      </c>
    </row>
    <row r="1475" spans="1:65" s="13" customFormat="1" ht="11.25">
      <c r="B1475" s="200"/>
      <c r="C1475" s="201"/>
      <c r="D1475" s="193" t="s">
        <v>193</v>
      </c>
      <c r="E1475" s="202" t="s">
        <v>19</v>
      </c>
      <c r="F1475" s="203" t="s">
        <v>1509</v>
      </c>
      <c r="G1475" s="201"/>
      <c r="H1475" s="202" t="s">
        <v>19</v>
      </c>
      <c r="I1475" s="204"/>
      <c r="J1475" s="201"/>
      <c r="K1475" s="201"/>
      <c r="L1475" s="205"/>
      <c r="M1475" s="206"/>
      <c r="N1475" s="207"/>
      <c r="O1475" s="207"/>
      <c r="P1475" s="207"/>
      <c r="Q1475" s="207"/>
      <c r="R1475" s="207"/>
      <c r="S1475" s="207"/>
      <c r="T1475" s="208"/>
      <c r="AT1475" s="209" t="s">
        <v>193</v>
      </c>
      <c r="AU1475" s="209" t="s">
        <v>80</v>
      </c>
      <c r="AV1475" s="13" t="s">
        <v>78</v>
      </c>
      <c r="AW1475" s="13" t="s">
        <v>33</v>
      </c>
      <c r="AX1475" s="13" t="s">
        <v>71</v>
      </c>
      <c r="AY1475" s="209" t="s">
        <v>180</v>
      </c>
    </row>
    <row r="1476" spans="1:65" s="14" customFormat="1" ht="22.5">
      <c r="B1476" s="210"/>
      <c r="C1476" s="211"/>
      <c r="D1476" s="193" t="s">
        <v>193</v>
      </c>
      <c r="E1476" s="212" t="s">
        <v>19</v>
      </c>
      <c r="F1476" s="213" t="s">
        <v>1510</v>
      </c>
      <c r="G1476" s="211"/>
      <c r="H1476" s="214">
        <v>50.951999999999998</v>
      </c>
      <c r="I1476" s="215"/>
      <c r="J1476" s="211"/>
      <c r="K1476" s="211"/>
      <c r="L1476" s="216"/>
      <c r="M1476" s="217"/>
      <c r="N1476" s="218"/>
      <c r="O1476" s="218"/>
      <c r="P1476" s="218"/>
      <c r="Q1476" s="218"/>
      <c r="R1476" s="218"/>
      <c r="S1476" s="218"/>
      <c r="T1476" s="219"/>
      <c r="AT1476" s="220" t="s">
        <v>193</v>
      </c>
      <c r="AU1476" s="220" t="s">
        <v>80</v>
      </c>
      <c r="AV1476" s="14" t="s">
        <v>80</v>
      </c>
      <c r="AW1476" s="14" t="s">
        <v>33</v>
      </c>
      <c r="AX1476" s="14" t="s">
        <v>71</v>
      </c>
      <c r="AY1476" s="220" t="s">
        <v>180</v>
      </c>
    </row>
    <row r="1477" spans="1:65" s="14" customFormat="1" ht="22.5">
      <c r="B1477" s="210"/>
      <c r="C1477" s="211"/>
      <c r="D1477" s="193" t="s">
        <v>193</v>
      </c>
      <c r="E1477" s="212" t="s">
        <v>19</v>
      </c>
      <c r="F1477" s="213" t="s">
        <v>1511</v>
      </c>
      <c r="G1477" s="211"/>
      <c r="H1477" s="214">
        <v>52.326999999999998</v>
      </c>
      <c r="I1477" s="215"/>
      <c r="J1477" s="211"/>
      <c r="K1477" s="211"/>
      <c r="L1477" s="216"/>
      <c r="M1477" s="217"/>
      <c r="N1477" s="218"/>
      <c r="O1477" s="218"/>
      <c r="P1477" s="218"/>
      <c r="Q1477" s="218"/>
      <c r="R1477" s="218"/>
      <c r="S1477" s="218"/>
      <c r="T1477" s="219"/>
      <c r="AT1477" s="220" t="s">
        <v>193</v>
      </c>
      <c r="AU1477" s="220" t="s">
        <v>80</v>
      </c>
      <c r="AV1477" s="14" t="s">
        <v>80</v>
      </c>
      <c r="AW1477" s="14" t="s">
        <v>33</v>
      </c>
      <c r="AX1477" s="14" t="s">
        <v>71</v>
      </c>
      <c r="AY1477" s="220" t="s">
        <v>180</v>
      </c>
    </row>
    <row r="1478" spans="1:65" s="14" customFormat="1" ht="22.5">
      <c r="B1478" s="210"/>
      <c r="C1478" s="211"/>
      <c r="D1478" s="193" t="s">
        <v>193</v>
      </c>
      <c r="E1478" s="212" t="s">
        <v>19</v>
      </c>
      <c r="F1478" s="213" t="s">
        <v>1512</v>
      </c>
      <c r="G1478" s="211"/>
      <c r="H1478" s="214">
        <v>63.877000000000002</v>
      </c>
      <c r="I1478" s="215"/>
      <c r="J1478" s="211"/>
      <c r="K1478" s="211"/>
      <c r="L1478" s="216"/>
      <c r="M1478" s="217"/>
      <c r="N1478" s="218"/>
      <c r="O1478" s="218"/>
      <c r="P1478" s="218"/>
      <c r="Q1478" s="218"/>
      <c r="R1478" s="218"/>
      <c r="S1478" s="218"/>
      <c r="T1478" s="219"/>
      <c r="AT1478" s="220" t="s">
        <v>193</v>
      </c>
      <c r="AU1478" s="220" t="s">
        <v>80</v>
      </c>
      <c r="AV1478" s="14" t="s">
        <v>80</v>
      </c>
      <c r="AW1478" s="14" t="s">
        <v>33</v>
      </c>
      <c r="AX1478" s="14" t="s">
        <v>71</v>
      </c>
      <c r="AY1478" s="220" t="s">
        <v>180</v>
      </c>
    </row>
    <row r="1479" spans="1:65" s="14" customFormat="1" ht="22.5">
      <c r="B1479" s="210"/>
      <c r="C1479" s="211"/>
      <c r="D1479" s="193" t="s">
        <v>193</v>
      </c>
      <c r="E1479" s="212" t="s">
        <v>19</v>
      </c>
      <c r="F1479" s="213" t="s">
        <v>1513</v>
      </c>
      <c r="G1479" s="211"/>
      <c r="H1479" s="214">
        <v>132.53</v>
      </c>
      <c r="I1479" s="215"/>
      <c r="J1479" s="211"/>
      <c r="K1479" s="211"/>
      <c r="L1479" s="216"/>
      <c r="M1479" s="217"/>
      <c r="N1479" s="218"/>
      <c r="O1479" s="218"/>
      <c r="P1479" s="218"/>
      <c r="Q1479" s="218"/>
      <c r="R1479" s="218"/>
      <c r="S1479" s="218"/>
      <c r="T1479" s="219"/>
      <c r="AT1479" s="220" t="s">
        <v>193</v>
      </c>
      <c r="AU1479" s="220" t="s">
        <v>80</v>
      </c>
      <c r="AV1479" s="14" t="s">
        <v>80</v>
      </c>
      <c r="AW1479" s="14" t="s">
        <v>33</v>
      </c>
      <c r="AX1479" s="14" t="s">
        <v>71</v>
      </c>
      <c r="AY1479" s="220" t="s">
        <v>180</v>
      </c>
    </row>
    <row r="1480" spans="1:65" s="15" customFormat="1" ht="11.25">
      <c r="B1480" s="221"/>
      <c r="C1480" s="222"/>
      <c r="D1480" s="193" t="s">
        <v>193</v>
      </c>
      <c r="E1480" s="223" t="s">
        <v>19</v>
      </c>
      <c r="F1480" s="224" t="s">
        <v>238</v>
      </c>
      <c r="G1480" s="222"/>
      <c r="H1480" s="225">
        <v>299.68599999999998</v>
      </c>
      <c r="I1480" s="226"/>
      <c r="J1480" s="222"/>
      <c r="K1480" s="222"/>
      <c r="L1480" s="227"/>
      <c r="M1480" s="228"/>
      <c r="N1480" s="229"/>
      <c r="O1480" s="229"/>
      <c r="P1480" s="229"/>
      <c r="Q1480" s="229"/>
      <c r="R1480" s="229"/>
      <c r="S1480" s="229"/>
      <c r="T1480" s="230"/>
      <c r="AT1480" s="231" t="s">
        <v>193</v>
      </c>
      <c r="AU1480" s="231" t="s">
        <v>80</v>
      </c>
      <c r="AV1480" s="15" t="s">
        <v>187</v>
      </c>
      <c r="AW1480" s="15" t="s">
        <v>33</v>
      </c>
      <c r="AX1480" s="15" t="s">
        <v>78</v>
      </c>
      <c r="AY1480" s="231" t="s">
        <v>180</v>
      </c>
    </row>
    <row r="1481" spans="1:65" s="2" customFormat="1" ht="24.2" customHeight="1">
      <c r="A1481" s="36"/>
      <c r="B1481" s="37"/>
      <c r="C1481" s="180" t="s">
        <v>1520</v>
      </c>
      <c r="D1481" s="180" t="s">
        <v>182</v>
      </c>
      <c r="E1481" s="181" t="s">
        <v>1521</v>
      </c>
      <c r="F1481" s="182" t="s">
        <v>1522</v>
      </c>
      <c r="G1481" s="183" t="s">
        <v>230</v>
      </c>
      <c r="H1481" s="184">
        <v>299.68599999999998</v>
      </c>
      <c r="I1481" s="185"/>
      <c r="J1481" s="186">
        <f>ROUND(I1481*H1481,2)</f>
        <v>0</v>
      </c>
      <c r="K1481" s="182" t="s">
        <v>186</v>
      </c>
      <c r="L1481" s="41"/>
      <c r="M1481" s="187" t="s">
        <v>19</v>
      </c>
      <c r="N1481" s="188" t="s">
        <v>42</v>
      </c>
      <c r="O1481" s="66"/>
      <c r="P1481" s="189">
        <f>O1481*H1481</f>
        <v>0</v>
      </c>
      <c r="Q1481" s="189">
        <v>0</v>
      </c>
      <c r="R1481" s="189">
        <f>Q1481*H1481</f>
        <v>0</v>
      </c>
      <c r="S1481" s="189">
        <v>0</v>
      </c>
      <c r="T1481" s="190">
        <f>S1481*H1481</f>
        <v>0</v>
      </c>
      <c r="U1481" s="36"/>
      <c r="V1481" s="36"/>
      <c r="W1481" s="36"/>
      <c r="X1481" s="36"/>
      <c r="Y1481" s="36"/>
      <c r="Z1481" s="36"/>
      <c r="AA1481" s="36"/>
      <c r="AB1481" s="36"/>
      <c r="AC1481" s="36"/>
      <c r="AD1481" s="36"/>
      <c r="AE1481" s="36"/>
      <c r="AR1481" s="191" t="s">
        <v>312</v>
      </c>
      <c r="AT1481" s="191" t="s">
        <v>182</v>
      </c>
      <c r="AU1481" s="191" t="s">
        <v>80</v>
      </c>
      <c r="AY1481" s="19" t="s">
        <v>180</v>
      </c>
      <c r="BE1481" s="192">
        <f>IF(N1481="základní",J1481,0)</f>
        <v>0</v>
      </c>
      <c r="BF1481" s="192">
        <f>IF(N1481="snížená",J1481,0)</f>
        <v>0</v>
      </c>
      <c r="BG1481" s="192">
        <f>IF(N1481="zákl. přenesená",J1481,0)</f>
        <v>0</v>
      </c>
      <c r="BH1481" s="192">
        <f>IF(N1481="sníž. přenesená",J1481,0)</f>
        <v>0</v>
      </c>
      <c r="BI1481" s="192">
        <f>IF(N1481="nulová",J1481,0)</f>
        <v>0</v>
      </c>
      <c r="BJ1481" s="19" t="s">
        <v>78</v>
      </c>
      <c r="BK1481" s="192">
        <f>ROUND(I1481*H1481,2)</f>
        <v>0</v>
      </c>
      <c r="BL1481" s="19" t="s">
        <v>312</v>
      </c>
      <c r="BM1481" s="191" t="s">
        <v>1523</v>
      </c>
    </row>
    <row r="1482" spans="1:65" s="2" customFormat="1" ht="19.5">
      <c r="A1482" s="36"/>
      <c r="B1482" s="37"/>
      <c r="C1482" s="38"/>
      <c r="D1482" s="193" t="s">
        <v>189</v>
      </c>
      <c r="E1482" s="38"/>
      <c r="F1482" s="194" t="s">
        <v>1524</v>
      </c>
      <c r="G1482" s="38"/>
      <c r="H1482" s="38"/>
      <c r="I1482" s="195"/>
      <c r="J1482" s="38"/>
      <c r="K1482" s="38"/>
      <c r="L1482" s="41"/>
      <c r="M1482" s="196"/>
      <c r="N1482" s="197"/>
      <c r="O1482" s="66"/>
      <c r="P1482" s="66"/>
      <c r="Q1482" s="66"/>
      <c r="R1482" s="66"/>
      <c r="S1482" s="66"/>
      <c r="T1482" s="67"/>
      <c r="U1482" s="36"/>
      <c r="V1482" s="36"/>
      <c r="W1482" s="36"/>
      <c r="X1482" s="36"/>
      <c r="Y1482" s="36"/>
      <c r="Z1482" s="36"/>
      <c r="AA1482" s="36"/>
      <c r="AB1482" s="36"/>
      <c r="AC1482" s="36"/>
      <c r="AD1482" s="36"/>
      <c r="AE1482" s="36"/>
      <c r="AT1482" s="19" t="s">
        <v>189</v>
      </c>
      <c r="AU1482" s="19" t="s">
        <v>80</v>
      </c>
    </row>
    <row r="1483" spans="1:65" s="2" customFormat="1" ht="11.25">
      <c r="A1483" s="36"/>
      <c r="B1483" s="37"/>
      <c r="C1483" s="38"/>
      <c r="D1483" s="198" t="s">
        <v>191</v>
      </c>
      <c r="E1483" s="38"/>
      <c r="F1483" s="199" t="s">
        <v>1525</v>
      </c>
      <c r="G1483" s="38"/>
      <c r="H1483" s="38"/>
      <c r="I1483" s="195"/>
      <c r="J1483" s="38"/>
      <c r="K1483" s="38"/>
      <c r="L1483" s="41"/>
      <c r="M1483" s="196"/>
      <c r="N1483" s="197"/>
      <c r="O1483" s="66"/>
      <c r="P1483" s="66"/>
      <c r="Q1483" s="66"/>
      <c r="R1483" s="66"/>
      <c r="S1483" s="66"/>
      <c r="T1483" s="67"/>
      <c r="U1483" s="36"/>
      <c r="V1483" s="36"/>
      <c r="W1483" s="36"/>
      <c r="X1483" s="36"/>
      <c r="Y1483" s="36"/>
      <c r="Z1483" s="36"/>
      <c r="AA1483" s="36"/>
      <c r="AB1483" s="36"/>
      <c r="AC1483" s="36"/>
      <c r="AD1483" s="36"/>
      <c r="AE1483" s="36"/>
      <c r="AT1483" s="19" t="s">
        <v>191</v>
      </c>
      <c r="AU1483" s="19" t="s">
        <v>80</v>
      </c>
    </row>
    <row r="1484" spans="1:65" s="13" customFormat="1" ht="11.25">
      <c r="B1484" s="200"/>
      <c r="C1484" s="201"/>
      <c r="D1484" s="193" t="s">
        <v>193</v>
      </c>
      <c r="E1484" s="202" t="s">
        <v>19</v>
      </c>
      <c r="F1484" s="203" t="s">
        <v>201</v>
      </c>
      <c r="G1484" s="201"/>
      <c r="H1484" s="202" t="s">
        <v>19</v>
      </c>
      <c r="I1484" s="204"/>
      <c r="J1484" s="201"/>
      <c r="K1484" s="201"/>
      <c r="L1484" s="205"/>
      <c r="M1484" s="206"/>
      <c r="N1484" s="207"/>
      <c r="O1484" s="207"/>
      <c r="P1484" s="207"/>
      <c r="Q1484" s="207"/>
      <c r="R1484" s="207"/>
      <c r="S1484" s="207"/>
      <c r="T1484" s="208"/>
      <c r="AT1484" s="209" t="s">
        <v>193</v>
      </c>
      <c r="AU1484" s="209" t="s">
        <v>80</v>
      </c>
      <c r="AV1484" s="13" t="s">
        <v>78</v>
      </c>
      <c r="AW1484" s="13" t="s">
        <v>33</v>
      </c>
      <c r="AX1484" s="13" t="s">
        <v>71</v>
      </c>
      <c r="AY1484" s="209" t="s">
        <v>180</v>
      </c>
    </row>
    <row r="1485" spans="1:65" s="13" customFormat="1" ht="11.25">
      <c r="B1485" s="200"/>
      <c r="C1485" s="201"/>
      <c r="D1485" s="193" t="s">
        <v>193</v>
      </c>
      <c r="E1485" s="202" t="s">
        <v>19</v>
      </c>
      <c r="F1485" s="203" t="s">
        <v>1509</v>
      </c>
      <c r="G1485" s="201"/>
      <c r="H1485" s="202" t="s">
        <v>19</v>
      </c>
      <c r="I1485" s="204"/>
      <c r="J1485" s="201"/>
      <c r="K1485" s="201"/>
      <c r="L1485" s="205"/>
      <c r="M1485" s="206"/>
      <c r="N1485" s="207"/>
      <c r="O1485" s="207"/>
      <c r="P1485" s="207"/>
      <c r="Q1485" s="207"/>
      <c r="R1485" s="207"/>
      <c r="S1485" s="207"/>
      <c r="T1485" s="208"/>
      <c r="AT1485" s="209" t="s">
        <v>193</v>
      </c>
      <c r="AU1485" s="209" t="s">
        <v>80</v>
      </c>
      <c r="AV1485" s="13" t="s">
        <v>78</v>
      </c>
      <c r="AW1485" s="13" t="s">
        <v>33</v>
      </c>
      <c r="AX1485" s="13" t="s">
        <v>71</v>
      </c>
      <c r="AY1485" s="209" t="s">
        <v>180</v>
      </c>
    </row>
    <row r="1486" spans="1:65" s="14" customFormat="1" ht="22.5">
      <c r="B1486" s="210"/>
      <c r="C1486" s="211"/>
      <c r="D1486" s="193" t="s">
        <v>193</v>
      </c>
      <c r="E1486" s="212" t="s">
        <v>19</v>
      </c>
      <c r="F1486" s="213" t="s">
        <v>1510</v>
      </c>
      <c r="G1486" s="211"/>
      <c r="H1486" s="214">
        <v>50.951999999999998</v>
      </c>
      <c r="I1486" s="215"/>
      <c r="J1486" s="211"/>
      <c r="K1486" s="211"/>
      <c r="L1486" s="216"/>
      <c r="M1486" s="217"/>
      <c r="N1486" s="218"/>
      <c r="O1486" s="218"/>
      <c r="P1486" s="218"/>
      <c r="Q1486" s="218"/>
      <c r="R1486" s="218"/>
      <c r="S1486" s="218"/>
      <c r="T1486" s="219"/>
      <c r="AT1486" s="220" t="s">
        <v>193</v>
      </c>
      <c r="AU1486" s="220" t="s">
        <v>80</v>
      </c>
      <c r="AV1486" s="14" t="s">
        <v>80</v>
      </c>
      <c r="AW1486" s="14" t="s">
        <v>33</v>
      </c>
      <c r="AX1486" s="14" t="s">
        <v>71</v>
      </c>
      <c r="AY1486" s="220" t="s">
        <v>180</v>
      </c>
    </row>
    <row r="1487" spans="1:65" s="14" customFormat="1" ht="22.5">
      <c r="B1487" s="210"/>
      <c r="C1487" s="211"/>
      <c r="D1487" s="193" t="s">
        <v>193</v>
      </c>
      <c r="E1487" s="212" t="s">
        <v>19</v>
      </c>
      <c r="F1487" s="213" t="s">
        <v>1511</v>
      </c>
      <c r="G1487" s="211"/>
      <c r="H1487" s="214">
        <v>52.326999999999998</v>
      </c>
      <c r="I1487" s="215"/>
      <c r="J1487" s="211"/>
      <c r="K1487" s="211"/>
      <c r="L1487" s="216"/>
      <c r="M1487" s="217"/>
      <c r="N1487" s="218"/>
      <c r="O1487" s="218"/>
      <c r="P1487" s="218"/>
      <c r="Q1487" s="218"/>
      <c r="R1487" s="218"/>
      <c r="S1487" s="218"/>
      <c r="T1487" s="219"/>
      <c r="AT1487" s="220" t="s">
        <v>193</v>
      </c>
      <c r="AU1487" s="220" t="s">
        <v>80</v>
      </c>
      <c r="AV1487" s="14" t="s">
        <v>80</v>
      </c>
      <c r="AW1487" s="14" t="s">
        <v>33</v>
      </c>
      <c r="AX1487" s="14" t="s">
        <v>71</v>
      </c>
      <c r="AY1487" s="220" t="s">
        <v>180</v>
      </c>
    </row>
    <row r="1488" spans="1:65" s="14" customFormat="1" ht="22.5">
      <c r="B1488" s="210"/>
      <c r="C1488" s="211"/>
      <c r="D1488" s="193" t="s">
        <v>193</v>
      </c>
      <c r="E1488" s="212" t="s">
        <v>19</v>
      </c>
      <c r="F1488" s="213" t="s">
        <v>1512</v>
      </c>
      <c r="G1488" s="211"/>
      <c r="H1488" s="214">
        <v>63.877000000000002</v>
      </c>
      <c r="I1488" s="215"/>
      <c r="J1488" s="211"/>
      <c r="K1488" s="211"/>
      <c r="L1488" s="216"/>
      <c r="M1488" s="217"/>
      <c r="N1488" s="218"/>
      <c r="O1488" s="218"/>
      <c r="P1488" s="218"/>
      <c r="Q1488" s="218"/>
      <c r="R1488" s="218"/>
      <c r="S1488" s="218"/>
      <c r="T1488" s="219"/>
      <c r="AT1488" s="220" t="s">
        <v>193</v>
      </c>
      <c r="AU1488" s="220" t="s">
        <v>80</v>
      </c>
      <c r="AV1488" s="14" t="s">
        <v>80</v>
      </c>
      <c r="AW1488" s="14" t="s">
        <v>33</v>
      </c>
      <c r="AX1488" s="14" t="s">
        <v>71</v>
      </c>
      <c r="AY1488" s="220" t="s">
        <v>180</v>
      </c>
    </row>
    <row r="1489" spans="1:65" s="14" customFormat="1" ht="22.5">
      <c r="B1489" s="210"/>
      <c r="C1489" s="211"/>
      <c r="D1489" s="193" t="s">
        <v>193</v>
      </c>
      <c r="E1489" s="212" t="s">
        <v>19</v>
      </c>
      <c r="F1489" s="213" t="s">
        <v>1513</v>
      </c>
      <c r="G1489" s="211"/>
      <c r="H1489" s="214">
        <v>132.53</v>
      </c>
      <c r="I1489" s="215"/>
      <c r="J1489" s="211"/>
      <c r="K1489" s="211"/>
      <c r="L1489" s="216"/>
      <c r="M1489" s="217"/>
      <c r="N1489" s="218"/>
      <c r="O1489" s="218"/>
      <c r="P1489" s="218"/>
      <c r="Q1489" s="218"/>
      <c r="R1489" s="218"/>
      <c r="S1489" s="218"/>
      <c r="T1489" s="219"/>
      <c r="AT1489" s="220" t="s">
        <v>193</v>
      </c>
      <c r="AU1489" s="220" t="s">
        <v>80</v>
      </c>
      <c r="AV1489" s="14" t="s">
        <v>80</v>
      </c>
      <c r="AW1489" s="14" t="s">
        <v>33</v>
      </c>
      <c r="AX1489" s="14" t="s">
        <v>71</v>
      </c>
      <c r="AY1489" s="220" t="s">
        <v>180</v>
      </c>
    </row>
    <row r="1490" spans="1:65" s="15" customFormat="1" ht="11.25">
      <c r="B1490" s="221"/>
      <c r="C1490" s="222"/>
      <c r="D1490" s="193" t="s">
        <v>193</v>
      </c>
      <c r="E1490" s="223" t="s">
        <v>19</v>
      </c>
      <c r="F1490" s="224" t="s">
        <v>238</v>
      </c>
      <c r="G1490" s="222"/>
      <c r="H1490" s="225">
        <v>299.68599999999998</v>
      </c>
      <c r="I1490" s="226"/>
      <c r="J1490" s="222"/>
      <c r="K1490" s="222"/>
      <c r="L1490" s="227"/>
      <c r="M1490" s="228"/>
      <c r="N1490" s="229"/>
      <c r="O1490" s="229"/>
      <c r="P1490" s="229"/>
      <c r="Q1490" s="229"/>
      <c r="R1490" s="229"/>
      <c r="S1490" s="229"/>
      <c r="T1490" s="230"/>
      <c r="AT1490" s="231" t="s">
        <v>193</v>
      </c>
      <c r="AU1490" s="231" t="s">
        <v>80</v>
      </c>
      <c r="AV1490" s="15" t="s">
        <v>187</v>
      </c>
      <c r="AW1490" s="15" t="s">
        <v>33</v>
      </c>
      <c r="AX1490" s="15" t="s">
        <v>78</v>
      </c>
      <c r="AY1490" s="231" t="s">
        <v>180</v>
      </c>
    </row>
    <row r="1491" spans="1:65" s="2" customFormat="1" ht="16.5" customHeight="1">
      <c r="A1491" s="36"/>
      <c r="B1491" s="37"/>
      <c r="C1491" s="180" t="s">
        <v>1526</v>
      </c>
      <c r="D1491" s="180" t="s">
        <v>182</v>
      </c>
      <c r="E1491" s="181" t="s">
        <v>1527</v>
      </c>
      <c r="F1491" s="182" t="s">
        <v>1528</v>
      </c>
      <c r="G1491" s="183" t="s">
        <v>230</v>
      </c>
      <c r="H1491" s="184">
        <v>148.16999999999999</v>
      </c>
      <c r="I1491" s="185"/>
      <c r="J1491" s="186">
        <f>ROUND(I1491*H1491,2)</f>
        <v>0</v>
      </c>
      <c r="K1491" s="182" t="s">
        <v>186</v>
      </c>
      <c r="L1491" s="41"/>
      <c r="M1491" s="187" t="s">
        <v>19</v>
      </c>
      <c r="N1491" s="188" t="s">
        <v>42</v>
      </c>
      <c r="O1491" s="66"/>
      <c r="P1491" s="189">
        <f>O1491*H1491</f>
        <v>0</v>
      </c>
      <c r="Q1491" s="189">
        <v>0</v>
      </c>
      <c r="R1491" s="189">
        <f>Q1491*H1491</f>
        <v>0</v>
      </c>
      <c r="S1491" s="189">
        <v>0</v>
      </c>
      <c r="T1491" s="190">
        <f>S1491*H1491</f>
        <v>0</v>
      </c>
      <c r="U1491" s="36"/>
      <c r="V1491" s="36"/>
      <c r="W1491" s="36"/>
      <c r="X1491" s="36"/>
      <c r="Y1491" s="36"/>
      <c r="Z1491" s="36"/>
      <c r="AA1491" s="36"/>
      <c r="AB1491" s="36"/>
      <c r="AC1491" s="36"/>
      <c r="AD1491" s="36"/>
      <c r="AE1491" s="36"/>
      <c r="AR1491" s="191" t="s">
        <v>312</v>
      </c>
      <c r="AT1491" s="191" t="s">
        <v>182</v>
      </c>
      <c r="AU1491" s="191" t="s">
        <v>80</v>
      </c>
      <c r="AY1491" s="19" t="s">
        <v>180</v>
      </c>
      <c r="BE1491" s="192">
        <f>IF(N1491="základní",J1491,0)</f>
        <v>0</v>
      </c>
      <c r="BF1491" s="192">
        <f>IF(N1491="snížená",J1491,0)</f>
        <v>0</v>
      </c>
      <c r="BG1491" s="192">
        <f>IF(N1491="zákl. přenesená",J1491,0)</f>
        <v>0</v>
      </c>
      <c r="BH1491" s="192">
        <f>IF(N1491="sníž. přenesená",J1491,0)</f>
        <v>0</v>
      </c>
      <c r="BI1491" s="192">
        <f>IF(N1491="nulová",J1491,0)</f>
        <v>0</v>
      </c>
      <c r="BJ1491" s="19" t="s">
        <v>78</v>
      </c>
      <c r="BK1491" s="192">
        <f>ROUND(I1491*H1491,2)</f>
        <v>0</v>
      </c>
      <c r="BL1491" s="19" t="s">
        <v>312</v>
      </c>
      <c r="BM1491" s="191" t="s">
        <v>1529</v>
      </c>
    </row>
    <row r="1492" spans="1:65" s="2" customFormat="1" ht="19.5">
      <c r="A1492" s="36"/>
      <c r="B1492" s="37"/>
      <c r="C1492" s="38"/>
      <c r="D1492" s="193" t="s">
        <v>189</v>
      </c>
      <c r="E1492" s="38"/>
      <c r="F1492" s="194" t="s">
        <v>1530</v>
      </c>
      <c r="G1492" s="38"/>
      <c r="H1492" s="38"/>
      <c r="I1492" s="195"/>
      <c r="J1492" s="38"/>
      <c r="K1492" s="38"/>
      <c r="L1492" s="41"/>
      <c r="M1492" s="196"/>
      <c r="N1492" s="197"/>
      <c r="O1492" s="66"/>
      <c r="P1492" s="66"/>
      <c r="Q1492" s="66"/>
      <c r="R1492" s="66"/>
      <c r="S1492" s="66"/>
      <c r="T1492" s="67"/>
      <c r="U1492" s="36"/>
      <c r="V1492" s="36"/>
      <c r="W1492" s="36"/>
      <c r="X1492" s="36"/>
      <c r="Y1492" s="36"/>
      <c r="Z1492" s="36"/>
      <c r="AA1492" s="36"/>
      <c r="AB1492" s="36"/>
      <c r="AC1492" s="36"/>
      <c r="AD1492" s="36"/>
      <c r="AE1492" s="36"/>
      <c r="AT1492" s="19" t="s">
        <v>189</v>
      </c>
      <c r="AU1492" s="19" t="s">
        <v>80</v>
      </c>
    </row>
    <row r="1493" spans="1:65" s="2" customFormat="1" ht="11.25">
      <c r="A1493" s="36"/>
      <c r="B1493" s="37"/>
      <c r="C1493" s="38"/>
      <c r="D1493" s="198" t="s">
        <v>191</v>
      </c>
      <c r="E1493" s="38"/>
      <c r="F1493" s="199" t="s">
        <v>1531</v>
      </c>
      <c r="G1493" s="38"/>
      <c r="H1493" s="38"/>
      <c r="I1493" s="195"/>
      <c r="J1493" s="38"/>
      <c r="K1493" s="38"/>
      <c r="L1493" s="41"/>
      <c r="M1493" s="196"/>
      <c r="N1493" s="197"/>
      <c r="O1493" s="66"/>
      <c r="P1493" s="66"/>
      <c r="Q1493" s="66"/>
      <c r="R1493" s="66"/>
      <c r="S1493" s="66"/>
      <c r="T1493" s="67"/>
      <c r="U1493" s="36"/>
      <c r="V1493" s="36"/>
      <c r="W1493" s="36"/>
      <c r="X1493" s="36"/>
      <c r="Y1493" s="36"/>
      <c r="Z1493" s="36"/>
      <c r="AA1493" s="36"/>
      <c r="AB1493" s="36"/>
      <c r="AC1493" s="36"/>
      <c r="AD1493" s="36"/>
      <c r="AE1493" s="36"/>
      <c r="AT1493" s="19" t="s">
        <v>191</v>
      </c>
      <c r="AU1493" s="19" t="s">
        <v>80</v>
      </c>
    </row>
    <row r="1494" spans="1:65" s="13" customFormat="1" ht="11.25">
      <c r="B1494" s="200"/>
      <c r="C1494" s="201"/>
      <c r="D1494" s="193" t="s">
        <v>193</v>
      </c>
      <c r="E1494" s="202" t="s">
        <v>19</v>
      </c>
      <c r="F1494" s="203" t="s">
        <v>201</v>
      </c>
      <c r="G1494" s="201"/>
      <c r="H1494" s="202" t="s">
        <v>19</v>
      </c>
      <c r="I1494" s="204"/>
      <c r="J1494" s="201"/>
      <c r="K1494" s="201"/>
      <c r="L1494" s="205"/>
      <c r="M1494" s="206"/>
      <c r="N1494" s="207"/>
      <c r="O1494" s="207"/>
      <c r="P1494" s="207"/>
      <c r="Q1494" s="207"/>
      <c r="R1494" s="207"/>
      <c r="S1494" s="207"/>
      <c r="T1494" s="208"/>
      <c r="AT1494" s="209" t="s">
        <v>193</v>
      </c>
      <c r="AU1494" s="209" t="s">
        <v>80</v>
      </c>
      <c r="AV1494" s="13" t="s">
        <v>78</v>
      </c>
      <c r="AW1494" s="13" t="s">
        <v>33</v>
      </c>
      <c r="AX1494" s="13" t="s">
        <v>71</v>
      </c>
      <c r="AY1494" s="209" t="s">
        <v>180</v>
      </c>
    </row>
    <row r="1495" spans="1:65" s="14" customFormat="1" ht="11.25">
      <c r="B1495" s="210"/>
      <c r="C1495" s="211"/>
      <c r="D1495" s="193" t="s">
        <v>193</v>
      </c>
      <c r="E1495" s="212" t="s">
        <v>19</v>
      </c>
      <c r="F1495" s="213" t="s">
        <v>1532</v>
      </c>
      <c r="G1495" s="211"/>
      <c r="H1495" s="214">
        <v>128.16999999999999</v>
      </c>
      <c r="I1495" s="215"/>
      <c r="J1495" s="211"/>
      <c r="K1495" s="211"/>
      <c r="L1495" s="216"/>
      <c r="M1495" s="217"/>
      <c r="N1495" s="218"/>
      <c r="O1495" s="218"/>
      <c r="P1495" s="218"/>
      <c r="Q1495" s="218"/>
      <c r="R1495" s="218"/>
      <c r="S1495" s="218"/>
      <c r="T1495" s="219"/>
      <c r="AT1495" s="220" t="s">
        <v>193</v>
      </c>
      <c r="AU1495" s="220" t="s">
        <v>80</v>
      </c>
      <c r="AV1495" s="14" t="s">
        <v>80</v>
      </c>
      <c r="AW1495" s="14" t="s">
        <v>33</v>
      </c>
      <c r="AX1495" s="14" t="s">
        <v>71</v>
      </c>
      <c r="AY1495" s="220" t="s">
        <v>180</v>
      </c>
    </row>
    <row r="1496" spans="1:65" s="14" customFormat="1" ht="22.5">
      <c r="B1496" s="210"/>
      <c r="C1496" s="211"/>
      <c r="D1496" s="193" t="s">
        <v>193</v>
      </c>
      <c r="E1496" s="212" t="s">
        <v>19</v>
      </c>
      <c r="F1496" s="213" t="s">
        <v>1533</v>
      </c>
      <c r="G1496" s="211"/>
      <c r="H1496" s="214">
        <v>20</v>
      </c>
      <c r="I1496" s="215"/>
      <c r="J1496" s="211"/>
      <c r="K1496" s="211"/>
      <c r="L1496" s="216"/>
      <c r="M1496" s="217"/>
      <c r="N1496" s="218"/>
      <c r="O1496" s="218"/>
      <c r="P1496" s="218"/>
      <c r="Q1496" s="218"/>
      <c r="R1496" s="218"/>
      <c r="S1496" s="218"/>
      <c r="T1496" s="219"/>
      <c r="AT1496" s="220" t="s">
        <v>193</v>
      </c>
      <c r="AU1496" s="220" t="s">
        <v>80</v>
      </c>
      <c r="AV1496" s="14" t="s">
        <v>80</v>
      </c>
      <c r="AW1496" s="14" t="s">
        <v>33</v>
      </c>
      <c r="AX1496" s="14" t="s">
        <v>71</v>
      </c>
      <c r="AY1496" s="220" t="s">
        <v>180</v>
      </c>
    </row>
    <row r="1497" spans="1:65" s="15" customFormat="1" ht="11.25">
      <c r="B1497" s="221"/>
      <c r="C1497" s="222"/>
      <c r="D1497" s="193" t="s">
        <v>193</v>
      </c>
      <c r="E1497" s="223" t="s">
        <v>19</v>
      </c>
      <c r="F1497" s="224" t="s">
        <v>238</v>
      </c>
      <c r="G1497" s="222"/>
      <c r="H1497" s="225">
        <v>148.16999999999999</v>
      </c>
      <c r="I1497" s="226"/>
      <c r="J1497" s="222"/>
      <c r="K1497" s="222"/>
      <c r="L1497" s="227"/>
      <c r="M1497" s="228"/>
      <c r="N1497" s="229"/>
      <c r="O1497" s="229"/>
      <c r="P1497" s="229"/>
      <c r="Q1497" s="229"/>
      <c r="R1497" s="229"/>
      <c r="S1497" s="229"/>
      <c r="T1497" s="230"/>
      <c r="AT1497" s="231" t="s">
        <v>193</v>
      </c>
      <c r="AU1497" s="231" t="s">
        <v>80</v>
      </c>
      <c r="AV1497" s="15" t="s">
        <v>187</v>
      </c>
      <c r="AW1497" s="15" t="s">
        <v>33</v>
      </c>
      <c r="AX1497" s="15" t="s">
        <v>78</v>
      </c>
      <c r="AY1497" s="231" t="s">
        <v>180</v>
      </c>
    </row>
    <row r="1498" spans="1:65" s="2" customFormat="1" ht="21.75" customHeight="1">
      <c r="A1498" s="36"/>
      <c r="B1498" s="37"/>
      <c r="C1498" s="180" t="s">
        <v>1534</v>
      </c>
      <c r="D1498" s="180" t="s">
        <v>182</v>
      </c>
      <c r="E1498" s="181" t="s">
        <v>1535</v>
      </c>
      <c r="F1498" s="182" t="s">
        <v>1536</v>
      </c>
      <c r="G1498" s="183" t="s">
        <v>230</v>
      </c>
      <c r="H1498" s="184">
        <v>68.56</v>
      </c>
      <c r="I1498" s="185"/>
      <c r="J1498" s="186">
        <f>ROUND(I1498*H1498,2)</f>
        <v>0</v>
      </c>
      <c r="K1498" s="182" t="s">
        <v>186</v>
      </c>
      <c r="L1498" s="41"/>
      <c r="M1498" s="187" t="s">
        <v>19</v>
      </c>
      <c r="N1498" s="188" t="s">
        <v>42</v>
      </c>
      <c r="O1498" s="66"/>
      <c r="P1498" s="189">
        <f>O1498*H1498</f>
        <v>0</v>
      </c>
      <c r="Q1498" s="189">
        <v>0</v>
      </c>
      <c r="R1498" s="189">
        <f>Q1498*H1498</f>
        <v>0</v>
      </c>
      <c r="S1498" s="189">
        <v>0</v>
      </c>
      <c r="T1498" s="190">
        <f>S1498*H1498</f>
        <v>0</v>
      </c>
      <c r="U1498" s="36"/>
      <c r="V1498" s="36"/>
      <c r="W1498" s="36"/>
      <c r="X1498" s="36"/>
      <c r="Y1498" s="36"/>
      <c r="Z1498" s="36"/>
      <c r="AA1498" s="36"/>
      <c r="AB1498" s="36"/>
      <c r="AC1498" s="36"/>
      <c r="AD1498" s="36"/>
      <c r="AE1498" s="36"/>
      <c r="AR1498" s="191" t="s">
        <v>312</v>
      </c>
      <c r="AT1498" s="191" t="s">
        <v>182</v>
      </c>
      <c r="AU1498" s="191" t="s">
        <v>80</v>
      </c>
      <c r="AY1498" s="19" t="s">
        <v>180</v>
      </c>
      <c r="BE1498" s="192">
        <f>IF(N1498="základní",J1498,0)</f>
        <v>0</v>
      </c>
      <c r="BF1498" s="192">
        <f>IF(N1498="snížená",J1498,0)</f>
        <v>0</v>
      </c>
      <c r="BG1498" s="192">
        <f>IF(N1498="zákl. přenesená",J1498,0)</f>
        <v>0</v>
      </c>
      <c r="BH1498" s="192">
        <f>IF(N1498="sníž. přenesená",J1498,0)</f>
        <v>0</v>
      </c>
      <c r="BI1498" s="192">
        <f>IF(N1498="nulová",J1498,0)</f>
        <v>0</v>
      </c>
      <c r="BJ1498" s="19" t="s">
        <v>78</v>
      </c>
      <c r="BK1498" s="192">
        <f>ROUND(I1498*H1498,2)</f>
        <v>0</v>
      </c>
      <c r="BL1498" s="19" t="s">
        <v>312</v>
      </c>
      <c r="BM1498" s="191" t="s">
        <v>1537</v>
      </c>
    </row>
    <row r="1499" spans="1:65" s="2" customFormat="1" ht="29.25">
      <c r="A1499" s="36"/>
      <c r="B1499" s="37"/>
      <c r="C1499" s="38"/>
      <c r="D1499" s="193" t="s">
        <v>189</v>
      </c>
      <c r="E1499" s="38"/>
      <c r="F1499" s="194" t="s">
        <v>1538</v>
      </c>
      <c r="G1499" s="38"/>
      <c r="H1499" s="38"/>
      <c r="I1499" s="195"/>
      <c r="J1499" s="38"/>
      <c r="K1499" s="38"/>
      <c r="L1499" s="41"/>
      <c r="M1499" s="196"/>
      <c r="N1499" s="197"/>
      <c r="O1499" s="66"/>
      <c r="P1499" s="66"/>
      <c r="Q1499" s="66"/>
      <c r="R1499" s="66"/>
      <c r="S1499" s="66"/>
      <c r="T1499" s="67"/>
      <c r="U1499" s="36"/>
      <c r="V1499" s="36"/>
      <c r="W1499" s="36"/>
      <c r="X1499" s="36"/>
      <c r="Y1499" s="36"/>
      <c r="Z1499" s="36"/>
      <c r="AA1499" s="36"/>
      <c r="AB1499" s="36"/>
      <c r="AC1499" s="36"/>
      <c r="AD1499" s="36"/>
      <c r="AE1499" s="36"/>
      <c r="AT1499" s="19" t="s">
        <v>189</v>
      </c>
      <c r="AU1499" s="19" t="s">
        <v>80</v>
      </c>
    </row>
    <row r="1500" spans="1:65" s="2" customFormat="1" ht="11.25">
      <c r="A1500" s="36"/>
      <c r="B1500" s="37"/>
      <c r="C1500" s="38"/>
      <c r="D1500" s="198" t="s">
        <v>191</v>
      </c>
      <c r="E1500" s="38"/>
      <c r="F1500" s="199" t="s">
        <v>1539</v>
      </c>
      <c r="G1500" s="38"/>
      <c r="H1500" s="38"/>
      <c r="I1500" s="195"/>
      <c r="J1500" s="38"/>
      <c r="K1500" s="38"/>
      <c r="L1500" s="41"/>
      <c r="M1500" s="196"/>
      <c r="N1500" s="197"/>
      <c r="O1500" s="66"/>
      <c r="P1500" s="66"/>
      <c r="Q1500" s="66"/>
      <c r="R1500" s="66"/>
      <c r="S1500" s="66"/>
      <c r="T1500" s="67"/>
      <c r="U1500" s="36"/>
      <c r="V1500" s="36"/>
      <c r="W1500" s="36"/>
      <c r="X1500" s="36"/>
      <c r="Y1500" s="36"/>
      <c r="Z1500" s="36"/>
      <c r="AA1500" s="36"/>
      <c r="AB1500" s="36"/>
      <c r="AC1500" s="36"/>
      <c r="AD1500" s="36"/>
      <c r="AE1500" s="36"/>
      <c r="AT1500" s="19" t="s">
        <v>191</v>
      </c>
      <c r="AU1500" s="19" t="s">
        <v>80</v>
      </c>
    </row>
    <row r="1501" spans="1:65" s="13" customFormat="1" ht="11.25">
      <c r="B1501" s="200"/>
      <c r="C1501" s="201"/>
      <c r="D1501" s="193" t="s">
        <v>193</v>
      </c>
      <c r="E1501" s="202" t="s">
        <v>19</v>
      </c>
      <c r="F1501" s="203" t="s">
        <v>201</v>
      </c>
      <c r="G1501" s="201"/>
      <c r="H1501" s="202" t="s">
        <v>19</v>
      </c>
      <c r="I1501" s="204"/>
      <c r="J1501" s="201"/>
      <c r="K1501" s="201"/>
      <c r="L1501" s="205"/>
      <c r="M1501" s="206"/>
      <c r="N1501" s="207"/>
      <c r="O1501" s="207"/>
      <c r="P1501" s="207"/>
      <c r="Q1501" s="207"/>
      <c r="R1501" s="207"/>
      <c r="S1501" s="207"/>
      <c r="T1501" s="208"/>
      <c r="AT1501" s="209" t="s">
        <v>193</v>
      </c>
      <c r="AU1501" s="209" t="s">
        <v>80</v>
      </c>
      <c r="AV1501" s="13" t="s">
        <v>78</v>
      </c>
      <c r="AW1501" s="13" t="s">
        <v>33</v>
      </c>
      <c r="AX1501" s="13" t="s">
        <v>71</v>
      </c>
      <c r="AY1501" s="209" t="s">
        <v>180</v>
      </c>
    </row>
    <row r="1502" spans="1:65" s="14" customFormat="1" ht="11.25">
      <c r="B1502" s="210"/>
      <c r="C1502" s="211"/>
      <c r="D1502" s="193" t="s">
        <v>193</v>
      </c>
      <c r="E1502" s="212" t="s">
        <v>19</v>
      </c>
      <c r="F1502" s="213" t="s">
        <v>434</v>
      </c>
      <c r="G1502" s="211"/>
      <c r="H1502" s="214">
        <v>24.56</v>
      </c>
      <c r="I1502" s="215"/>
      <c r="J1502" s="211"/>
      <c r="K1502" s="211"/>
      <c r="L1502" s="216"/>
      <c r="M1502" s="217"/>
      <c r="N1502" s="218"/>
      <c r="O1502" s="218"/>
      <c r="P1502" s="218"/>
      <c r="Q1502" s="218"/>
      <c r="R1502" s="218"/>
      <c r="S1502" s="218"/>
      <c r="T1502" s="219"/>
      <c r="AT1502" s="220" t="s">
        <v>193</v>
      </c>
      <c r="AU1502" s="220" t="s">
        <v>80</v>
      </c>
      <c r="AV1502" s="14" t="s">
        <v>80</v>
      </c>
      <c r="AW1502" s="14" t="s">
        <v>33</v>
      </c>
      <c r="AX1502" s="14" t="s">
        <v>71</v>
      </c>
      <c r="AY1502" s="220" t="s">
        <v>180</v>
      </c>
    </row>
    <row r="1503" spans="1:65" s="14" customFormat="1" ht="11.25">
      <c r="B1503" s="210"/>
      <c r="C1503" s="211"/>
      <c r="D1503" s="193" t="s">
        <v>193</v>
      </c>
      <c r="E1503" s="212" t="s">
        <v>19</v>
      </c>
      <c r="F1503" s="213" t="s">
        <v>1540</v>
      </c>
      <c r="G1503" s="211"/>
      <c r="H1503" s="214">
        <v>44</v>
      </c>
      <c r="I1503" s="215"/>
      <c r="J1503" s="211"/>
      <c r="K1503" s="211"/>
      <c r="L1503" s="216"/>
      <c r="M1503" s="217"/>
      <c r="N1503" s="218"/>
      <c r="O1503" s="218"/>
      <c r="P1503" s="218"/>
      <c r="Q1503" s="218"/>
      <c r="R1503" s="218"/>
      <c r="S1503" s="218"/>
      <c r="T1503" s="219"/>
      <c r="AT1503" s="220" t="s">
        <v>193</v>
      </c>
      <c r="AU1503" s="220" t="s">
        <v>80</v>
      </c>
      <c r="AV1503" s="14" t="s">
        <v>80</v>
      </c>
      <c r="AW1503" s="14" t="s">
        <v>33</v>
      </c>
      <c r="AX1503" s="14" t="s">
        <v>71</v>
      </c>
      <c r="AY1503" s="220" t="s">
        <v>180</v>
      </c>
    </row>
    <row r="1504" spans="1:65" s="15" customFormat="1" ht="11.25">
      <c r="B1504" s="221"/>
      <c r="C1504" s="222"/>
      <c r="D1504" s="193" t="s">
        <v>193</v>
      </c>
      <c r="E1504" s="223" t="s">
        <v>19</v>
      </c>
      <c r="F1504" s="224" t="s">
        <v>238</v>
      </c>
      <c r="G1504" s="222"/>
      <c r="H1504" s="225">
        <v>68.56</v>
      </c>
      <c r="I1504" s="226"/>
      <c r="J1504" s="222"/>
      <c r="K1504" s="222"/>
      <c r="L1504" s="227"/>
      <c r="M1504" s="228"/>
      <c r="N1504" s="229"/>
      <c r="O1504" s="229"/>
      <c r="P1504" s="229"/>
      <c r="Q1504" s="229"/>
      <c r="R1504" s="229"/>
      <c r="S1504" s="229"/>
      <c r="T1504" s="230"/>
      <c r="AT1504" s="231" t="s">
        <v>193</v>
      </c>
      <c r="AU1504" s="231" t="s">
        <v>80</v>
      </c>
      <c r="AV1504" s="15" t="s">
        <v>187</v>
      </c>
      <c r="AW1504" s="15" t="s">
        <v>33</v>
      </c>
      <c r="AX1504" s="15" t="s">
        <v>78</v>
      </c>
      <c r="AY1504" s="231" t="s">
        <v>180</v>
      </c>
    </row>
    <row r="1505" spans="1:65" s="2" customFormat="1" ht="24.2" customHeight="1">
      <c r="A1505" s="36"/>
      <c r="B1505" s="37"/>
      <c r="C1505" s="180" t="s">
        <v>1541</v>
      </c>
      <c r="D1505" s="180" t="s">
        <v>182</v>
      </c>
      <c r="E1505" s="181" t="s">
        <v>1542</v>
      </c>
      <c r="F1505" s="182" t="s">
        <v>1543</v>
      </c>
      <c r="G1505" s="183" t="s">
        <v>230</v>
      </c>
      <c r="H1505" s="184">
        <v>60</v>
      </c>
      <c r="I1505" s="185"/>
      <c r="J1505" s="186">
        <f>ROUND(I1505*H1505,2)</f>
        <v>0</v>
      </c>
      <c r="K1505" s="182" t="s">
        <v>186</v>
      </c>
      <c r="L1505" s="41"/>
      <c r="M1505" s="187" t="s">
        <v>19</v>
      </c>
      <c r="N1505" s="188" t="s">
        <v>42</v>
      </c>
      <c r="O1505" s="66"/>
      <c r="P1505" s="189">
        <f>O1505*H1505</f>
        <v>0</v>
      </c>
      <c r="Q1505" s="189">
        <v>0</v>
      </c>
      <c r="R1505" s="189">
        <f>Q1505*H1505</f>
        <v>0</v>
      </c>
      <c r="S1505" s="189">
        <v>0</v>
      </c>
      <c r="T1505" s="190">
        <f>S1505*H1505</f>
        <v>0</v>
      </c>
      <c r="U1505" s="36"/>
      <c r="V1505" s="36"/>
      <c r="W1505" s="36"/>
      <c r="X1505" s="36"/>
      <c r="Y1505" s="36"/>
      <c r="Z1505" s="36"/>
      <c r="AA1505" s="36"/>
      <c r="AB1505" s="36"/>
      <c r="AC1505" s="36"/>
      <c r="AD1505" s="36"/>
      <c r="AE1505" s="36"/>
      <c r="AR1505" s="191" t="s">
        <v>312</v>
      </c>
      <c r="AT1505" s="191" t="s">
        <v>182</v>
      </c>
      <c r="AU1505" s="191" t="s">
        <v>80</v>
      </c>
      <c r="AY1505" s="19" t="s">
        <v>180</v>
      </c>
      <c r="BE1505" s="192">
        <f>IF(N1505="základní",J1505,0)</f>
        <v>0</v>
      </c>
      <c r="BF1505" s="192">
        <f>IF(N1505="snížená",J1505,0)</f>
        <v>0</v>
      </c>
      <c r="BG1505" s="192">
        <f>IF(N1505="zákl. přenesená",J1505,0)</f>
        <v>0</v>
      </c>
      <c r="BH1505" s="192">
        <f>IF(N1505="sníž. přenesená",J1505,0)</f>
        <v>0</v>
      </c>
      <c r="BI1505" s="192">
        <f>IF(N1505="nulová",J1505,0)</f>
        <v>0</v>
      </c>
      <c r="BJ1505" s="19" t="s">
        <v>78</v>
      </c>
      <c r="BK1505" s="192">
        <f>ROUND(I1505*H1505,2)</f>
        <v>0</v>
      </c>
      <c r="BL1505" s="19" t="s">
        <v>312</v>
      </c>
      <c r="BM1505" s="191" t="s">
        <v>1544</v>
      </c>
    </row>
    <row r="1506" spans="1:65" s="2" customFormat="1" ht="29.25">
      <c r="A1506" s="36"/>
      <c r="B1506" s="37"/>
      <c r="C1506" s="38"/>
      <c r="D1506" s="193" t="s">
        <v>189</v>
      </c>
      <c r="E1506" s="38"/>
      <c r="F1506" s="194" t="s">
        <v>1545</v>
      </c>
      <c r="G1506" s="38"/>
      <c r="H1506" s="38"/>
      <c r="I1506" s="195"/>
      <c r="J1506" s="38"/>
      <c r="K1506" s="38"/>
      <c r="L1506" s="41"/>
      <c r="M1506" s="196"/>
      <c r="N1506" s="197"/>
      <c r="O1506" s="66"/>
      <c r="P1506" s="66"/>
      <c r="Q1506" s="66"/>
      <c r="R1506" s="66"/>
      <c r="S1506" s="66"/>
      <c r="T1506" s="67"/>
      <c r="U1506" s="36"/>
      <c r="V1506" s="36"/>
      <c r="W1506" s="36"/>
      <c r="X1506" s="36"/>
      <c r="Y1506" s="36"/>
      <c r="Z1506" s="36"/>
      <c r="AA1506" s="36"/>
      <c r="AB1506" s="36"/>
      <c r="AC1506" s="36"/>
      <c r="AD1506" s="36"/>
      <c r="AE1506" s="36"/>
      <c r="AT1506" s="19" t="s">
        <v>189</v>
      </c>
      <c r="AU1506" s="19" t="s">
        <v>80</v>
      </c>
    </row>
    <row r="1507" spans="1:65" s="2" customFormat="1" ht="11.25">
      <c r="A1507" s="36"/>
      <c r="B1507" s="37"/>
      <c r="C1507" s="38"/>
      <c r="D1507" s="198" t="s">
        <v>191</v>
      </c>
      <c r="E1507" s="38"/>
      <c r="F1507" s="199" t="s">
        <v>1546</v>
      </c>
      <c r="G1507" s="38"/>
      <c r="H1507" s="38"/>
      <c r="I1507" s="195"/>
      <c r="J1507" s="38"/>
      <c r="K1507" s="38"/>
      <c r="L1507" s="41"/>
      <c r="M1507" s="196"/>
      <c r="N1507" s="197"/>
      <c r="O1507" s="66"/>
      <c r="P1507" s="66"/>
      <c r="Q1507" s="66"/>
      <c r="R1507" s="66"/>
      <c r="S1507" s="66"/>
      <c r="T1507" s="67"/>
      <c r="U1507" s="36"/>
      <c r="V1507" s="36"/>
      <c r="W1507" s="36"/>
      <c r="X1507" s="36"/>
      <c r="Y1507" s="36"/>
      <c r="Z1507" s="36"/>
      <c r="AA1507" s="36"/>
      <c r="AB1507" s="36"/>
      <c r="AC1507" s="36"/>
      <c r="AD1507" s="36"/>
      <c r="AE1507" s="36"/>
      <c r="AT1507" s="19" t="s">
        <v>191</v>
      </c>
      <c r="AU1507" s="19" t="s">
        <v>80</v>
      </c>
    </row>
    <row r="1508" spans="1:65" s="13" customFormat="1" ht="11.25">
      <c r="B1508" s="200"/>
      <c r="C1508" s="201"/>
      <c r="D1508" s="193" t="s">
        <v>193</v>
      </c>
      <c r="E1508" s="202" t="s">
        <v>19</v>
      </c>
      <c r="F1508" s="203" t="s">
        <v>201</v>
      </c>
      <c r="G1508" s="201"/>
      <c r="H1508" s="202" t="s">
        <v>19</v>
      </c>
      <c r="I1508" s="204"/>
      <c r="J1508" s="201"/>
      <c r="K1508" s="201"/>
      <c r="L1508" s="205"/>
      <c r="M1508" s="206"/>
      <c r="N1508" s="207"/>
      <c r="O1508" s="207"/>
      <c r="P1508" s="207"/>
      <c r="Q1508" s="207"/>
      <c r="R1508" s="207"/>
      <c r="S1508" s="207"/>
      <c r="T1508" s="208"/>
      <c r="AT1508" s="209" t="s">
        <v>193</v>
      </c>
      <c r="AU1508" s="209" t="s">
        <v>80</v>
      </c>
      <c r="AV1508" s="13" t="s">
        <v>78</v>
      </c>
      <c r="AW1508" s="13" t="s">
        <v>33</v>
      </c>
      <c r="AX1508" s="13" t="s">
        <v>71</v>
      </c>
      <c r="AY1508" s="209" t="s">
        <v>180</v>
      </c>
    </row>
    <row r="1509" spans="1:65" s="14" customFormat="1" ht="11.25">
      <c r="B1509" s="210"/>
      <c r="C1509" s="211"/>
      <c r="D1509" s="193" t="s">
        <v>193</v>
      </c>
      <c r="E1509" s="212" t="s">
        <v>19</v>
      </c>
      <c r="F1509" s="213" t="s">
        <v>1547</v>
      </c>
      <c r="G1509" s="211"/>
      <c r="H1509" s="214">
        <v>60</v>
      </c>
      <c r="I1509" s="215"/>
      <c r="J1509" s="211"/>
      <c r="K1509" s="211"/>
      <c r="L1509" s="216"/>
      <c r="M1509" s="217"/>
      <c r="N1509" s="218"/>
      <c r="O1509" s="218"/>
      <c r="P1509" s="218"/>
      <c r="Q1509" s="218"/>
      <c r="R1509" s="218"/>
      <c r="S1509" s="218"/>
      <c r="T1509" s="219"/>
      <c r="AT1509" s="220" t="s">
        <v>193</v>
      </c>
      <c r="AU1509" s="220" t="s">
        <v>80</v>
      </c>
      <c r="AV1509" s="14" t="s">
        <v>80</v>
      </c>
      <c r="AW1509" s="14" t="s">
        <v>33</v>
      </c>
      <c r="AX1509" s="14" t="s">
        <v>78</v>
      </c>
      <c r="AY1509" s="220" t="s">
        <v>180</v>
      </c>
    </row>
    <row r="1510" spans="1:65" s="2" customFormat="1" ht="16.5" customHeight="1">
      <c r="A1510" s="36"/>
      <c r="B1510" s="37"/>
      <c r="C1510" s="232" t="s">
        <v>1548</v>
      </c>
      <c r="D1510" s="232" t="s">
        <v>301</v>
      </c>
      <c r="E1510" s="233" t="s">
        <v>1549</v>
      </c>
      <c r="F1510" s="234" t="s">
        <v>1550</v>
      </c>
      <c r="G1510" s="235" t="s">
        <v>230</v>
      </c>
      <c r="H1510" s="236">
        <v>290.56700000000001</v>
      </c>
      <c r="I1510" s="237"/>
      <c r="J1510" s="238">
        <f>ROUND(I1510*H1510,2)</f>
        <v>0</v>
      </c>
      <c r="K1510" s="234" t="s">
        <v>186</v>
      </c>
      <c r="L1510" s="239"/>
      <c r="M1510" s="240" t="s">
        <v>19</v>
      </c>
      <c r="N1510" s="241" t="s">
        <v>42</v>
      </c>
      <c r="O1510" s="66"/>
      <c r="P1510" s="189">
        <f>O1510*H1510</f>
        <v>0</v>
      </c>
      <c r="Q1510" s="189">
        <v>0</v>
      </c>
      <c r="R1510" s="189">
        <f>Q1510*H1510</f>
        <v>0</v>
      </c>
      <c r="S1510" s="189">
        <v>0</v>
      </c>
      <c r="T1510" s="190">
        <f>S1510*H1510</f>
        <v>0</v>
      </c>
      <c r="U1510" s="36"/>
      <c r="V1510" s="36"/>
      <c r="W1510" s="36"/>
      <c r="X1510" s="36"/>
      <c r="Y1510" s="36"/>
      <c r="Z1510" s="36"/>
      <c r="AA1510" s="36"/>
      <c r="AB1510" s="36"/>
      <c r="AC1510" s="36"/>
      <c r="AD1510" s="36"/>
      <c r="AE1510" s="36"/>
      <c r="AR1510" s="191" t="s">
        <v>475</v>
      </c>
      <c r="AT1510" s="191" t="s">
        <v>301</v>
      </c>
      <c r="AU1510" s="191" t="s">
        <v>80</v>
      </c>
      <c r="AY1510" s="19" t="s">
        <v>180</v>
      </c>
      <c r="BE1510" s="192">
        <f>IF(N1510="základní",J1510,0)</f>
        <v>0</v>
      </c>
      <c r="BF1510" s="192">
        <f>IF(N1510="snížená",J1510,0)</f>
        <v>0</v>
      </c>
      <c r="BG1510" s="192">
        <f>IF(N1510="zákl. přenesená",J1510,0)</f>
        <v>0</v>
      </c>
      <c r="BH1510" s="192">
        <f>IF(N1510="sníž. přenesená",J1510,0)</f>
        <v>0</v>
      </c>
      <c r="BI1510" s="192">
        <f>IF(N1510="nulová",J1510,0)</f>
        <v>0</v>
      </c>
      <c r="BJ1510" s="19" t="s">
        <v>78</v>
      </c>
      <c r="BK1510" s="192">
        <f>ROUND(I1510*H1510,2)</f>
        <v>0</v>
      </c>
      <c r="BL1510" s="19" t="s">
        <v>312</v>
      </c>
      <c r="BM1510" s="191" t="s">
        <v>1551</v>
      </c>
    </row>
    <row r="1511" spans="1:65" s="2" customFormat="1" ht="11.25">
      <c r="A1511" s="36"/>
      <c r="B1511" s="37"/>
      <c r="C1511" s="38"/>
      <c r="D1511" s="193" t="s">
        <v>189</v>
      </c>
      <c r="E1511" s="38"/>
      <c r="F1511" s="194" t="s">
        <v>1550</v>
      </c>
      <c r="G1511" s="38"/>
      <c r="H1511" s="38"/>
      <c r="I1511" s="195"/>
      <c r="J1511" s="38"/>
      <c r="K1511" s="38"/>
      <c r="L1511" s="41"/>
      <c r="M1511" s="196"/>
      <c r="N1511" s="197"/>
      <c r="O1511" s="66"/>
      <c r="P1511" s="66"/>
      <c r="Q1511" s="66"/>
      <c r="R1511" s="66"/>
      <c r="S1511" s="66"/>
      <c r="T1511" s="67"/>
      <c r="U1511" s="36"/>
      <c r="V1511" s="36"/>
      <c r="W1511" s="36"/>
      <c r="X1511" s="36"/>
      <c r="Y1511" s="36"/>
      <c r="Z1511" s="36"/>
      <c r="AA1511" s="36"/>
      <c r="AB1511" s="36"/>
      <c r="AC1511" s="36"/>
      <c r="AD1511" s="36"/>
      <c r="AE1511" s="36"/>
      <c r="AT1511" s="19" t="s">
        <v>189</v>
      </c>
      <c r="AU1511" s="19" t="s">
        <v>80</v>
      </c>
    </row>
    <row r="1512" spans="1:65" s="14" customFormat="1" ht="11.25">
      <c r="B1512" s="210"/>
      <c r="C1512" s="211"/>
      <c r="D1512" s="193" t="s">
        <v>193</v>
      </c>
      <c r="E1512" s="212" t="s">
        <v>19</v>
      </c>
      <c r="F1512" s="213" t="s">
        <v>1552</v>
      </c>
      <c r="G1512" s="211"/>
      <c r="H1512" s="214">
        <v>276.73</v>
      </c>
      <c r="I1512" s="215"/>
      <c r="J1512" s="211"/>
      <c r="K1512" s="211"/>
      <c r="L1512" s="216"/>
      <c r="M1512" s="217"/>
      <c r="N1512" s="218"/>
      <c r="O1512" s="218"/>
      <c r="P1512" s="218"/>
      <c r="Q1512" s="218"/>
      <c r="R1512" s="218"/>
      <c r="S1512" s="218"/>
      <c r="T1512" s="219"/>
      <c r="AT1512" s="220" t="s">
        <v>193</v>
      </c>
      <c r="AU1512" s="220" t="s">
        <v>80</v>
      </c>
      <c r="AV1512" s="14" t="s">
        <v>80</v>
      </c>
      <c r="AW1512" s="14" t="s">
        <v>33</v>
      </c>
      <c r="AX1512" s="14" t="s">
        <v>78</v>
      </c>
      <c r="AY1512" s="220" t="s">
        <v>180</v>
      </c>
    </row>
    <row r="1513" spans="1:65" s="14" customFormat="1" ht="11.25">
      <c r="B1513" s="210"/>
      <c r="C1513" s="211"/>
      <c r="D1513" s="193" t="s">
        <v>193</v>
      </c>
      <c r="E1513" s="211"/>
      <c r="F1513" s="213" t="s">
        <v>1553</v>
      </c>
      <c r="G1513" s="211"/>
      <c r="H1513" s="214">
        <v>290.56700000000001</v>
      </c>
      <c r="I1513" s="215"/>
      <c r="J1513" s="211"/>
      <c r="K1513" s="211"/>
      <c r="L1513" s="216"/>
      <c r="M1513" s="217"/>
      <c r="N1513" s="218"/>
      <c r="O1513" s="218"/>
      <c r="P1513" s="218"/>
      <c r="Q1513" s="218"/>
      <c r="R1513" s="218"/>
      <c r="S1513" s="218"/>
      <c r="T1513" s="219"/>
      <c r="AT1513" s="220" t="s">
        <v>193</v>
      </c>
      <c r="AU1513" s="220" t="s">
        <v>80</v>
      </c>
      <c r="AV1513" s="14" t="s">
        <v>80</v>
      </c>
      <c r="AW1513" s="14" t="s">
        <v>4</v>
      </c>
      <c r="AX1513" s="14" t="s">
        <v>78</v>
      </c>
      <c r="AY1513" s="220" t="s">
        <v>180</v>
      </c>
    </row>
    <row r="1514" spans="1:65" s="2" customFormat="1" ht="24.2" customHeight="1">
      <c r="A1514" s="36"/>
      <c r="B1514" s="37"/>
      <c r="C1514" s="180" t="s">
        <v>1554</v>
      </c>
      <c r="D1514" s="180" t="s">
        <v>182</v>
      </c>
      <c r="E1514" s="181" t="s">
        <v>1555</v>
      </c>
      <c r="F1514" s="182" t="s">
        <v>1556</v>
      </c>
      <c r="G1514" s="183" t="s">
        <v>230</v>
      </c>
      <c r="H1514" s="184">
        <v>323.786</v>
      </c>
      <c r="I1514" s="185"/>
      <c r="J1514" s="186">
        <f>ROUND(I1514*H1514,2)</f>
        <v>0</v>
      </c>
      <c r="K1514" s="182" t="s">
        <v>186</v>
      </c>
      <c r="L1514" s="41"/>
      <c r="M1514" s="187" t="s">
        <v>19</v>
      </c>
      <c r="N1514" s="188" t="s">
        <v>42</v>
      </c>
      <c r="O1514" s="66"/>
      <c r="P1514" s="189">
        <f>O1514*H1514</f>
        <v>0</v>
      </c>
      <c r="Q1514" s="189">
        <v>2.0000000000000001E-4</v>
      </c>
      <c r="R1514" s="189">
        <f>Q1514*H1514</f>
        <v>6.4757200000000001E-2</v>
      </c>
      <c r="S1514" s="189">
        <v>0</v>
      </c>
      <c r="T1514" s="190">
        <f>S1514*H1514</f>
        <v>0</v>
      </c>
      <c r="U1514" s="36"/>
      <c r="V1514" s="36"/>
      <c r="W1514" s="36"/>
      <c r="X1514" s="36"/>
      <c r="Y1514" s="36"/>
      <c r="Z1514" s="36"/>
      <c r="AA1514" s="36"/>
      <c r="AB1514" s="36"/>
      <c r="AC1514" s="36"/>
      <c r="AD1514" s="36"/>
      <c r="AE1514" s="36"/>
      <c r="AR1514" s="191" t="s">
        <v>312</v>
      </c>
      <c r="AT1514" s="191" t="s">
        <v>182</v>
      </c>
      <c r="AU1514" s="191" t="s">
        <v>80</v>
      </c>
      <c r="AY1514" s="19" t="s">
        <v>180</v>
      </c>
      <c r="BE1514" s="192">
        <f>IF(N1514="základní",J1514,0)</f>
        <v>0</v>
      </c>
      <c r="BF1514" s="192">
        <f>IF(N1514="snížená",J1514,0)</f>
        <v>0</v>
      </c>
      <c r="BG1514" s="192">
        <f>IF(N1514="zákl. přenesená",J1514,0)</f>
        <v>0</v>
      </c>
      <c r="BH1514" s="192">
        <f>IF(N1514="sníž. přenesená",J1514,0)</f>
        <v>0</v>
      </c>
      <c r="BI1514" s="192">
        <f>IF(N1514="nulová",J1514,0)</f>
        <v>0</v>
      </c>
      <c r="BJ1514" s="19" t="s">
        <v>78</v>
      </c>
      <c r="BK1514" s="192">
        <f>ROUND(I1514*H1514,2)</f>
        <v>0</v>
      </c>
      <c r="BL1514" s="19" t="s">
        <v>312</v>
      </c>
      <c r="BM1514" s="191" t="s">
        <v>1557</v>
      </c>
    </row>
    <row r="1515" spans="1:65" s="2" customFormat="1" ht="19.5">
      <c r="A1515" s="36"/>
      <c r="B1515" s="37"/>
      <c r="C1515" s="38"/>
      <c r="D1515" s="193" t="s">
        <v>189</v>
      </c>
      <c r="E1515" s="38"/>
      <c r="F1515" s="194" t="s">
        <v>1558</v>
      </c>
      <c r="G1515" s="38"/>
      <c r="H1515" s="38"/>
      <c r="I1515" s="195"/>
      <c r="J1515" s="38"/>
      <c r="K1515" s="38"/>
      <c r="L1515" s="41"/>
      <c r="M1515" s="196"/>
      <c r="N1515" s="197"/>
      <c r="O1515" s="66"/>
      <c r="P1515" s="66"/>
      <c r="Q1515" s="66"/>
      <c r="R1515" s="66"/>
      <c r="S1515" s="66"/>
      <c r="T1515" s="67"/>
      <c r="U1515" s="36"/>
      <c r="V1515" s="36"/>
      <c r="W1515" s="36"/>
      <c r="X1515" s="36"/>
      <c r="Y1515" s="36"/>
      <c r="Z1515" s="36"/>
      <c r="AA1515" s="36"/>
      <c r="AB1515" s="36"/>
      <c r="AC1515" s="36"/>
      <c r="AD1515" s="36"/>
      <c r="AE1515" s="36"/>
      <c r="AT1515" s="19" t="s">
        <v>189</v>
      </c>
      <c r="AU1515" s="19" t="s">
        <v>80</v>
      </c>
    </row>
    <row r="1516" spans="1:65" s="2" customFormat="1" ht="11.25">
      <c r="A1516" s="36"/>
      <c r="B1516" s="37"/>
      <c r="C1516" s="38"/>
      <c r="D1516" s="198" t="s">
        <v>191</v>
      </c>
      <c r="E1516" s="38"/>
      <c r="F1516" s="199" t="s">
        <v>1559</v>
      </c>
      <c r="G1516" s="38"/>
      <c r="H1516" s="38"/>
      <c r="I1516" s="195"/>
      <c r="J1516" s="38"/>
      <c r="K1516" s="38"/>
      <c r="L1516" s="41"/>
      <c r="M1516" s="196"/>
      <c r="N1516" s="197"/>
      <c r="O1516" s="66"/>
      <c r="P1516" s="66"/>
      <c r="Q1516" s="66"/>
      <c r="R1516" s="66"/>
      <c r="S1516" s="66"/>
      <c r="T1516" s="67"/>
      <c r="U1516" s="36"/>
      <c r="V1516" s="36"/>
      <c r="W1516" s="36"/>
      <c r="X1516" s="36"/>
      <c r="Y1516" s="36"/>
      <c r="Z1516" s="36"/>
      <c r="AA1516" s="36"/>
      <c r="AB1516" s="36"/>
      <c r="AC1516" s="36"/>
      <c r="AD1516" s="36"/>
      <c r="AE1516" s="36"/>
      <c r="AT1516" s="19" t="s">
        <v>191</v>
      </c>
      <c r="AU1516" s="19" t="s">
        <v>80</v>
      </c>
    </row>
    <row r="1517" spans="1:65" s="13" customFormat="1" ht="11.25">
      <c r="B1517" s="200"/>
      <c r="C1517" s="201"/>
      <c r="D1517" s="193" t="s">
        <v>193</v>
      </c>
      <c r="E1517" s="202" t="s">
        <v>19</v>
      </c>
      <c r="F1517" s="203" t="s">
        <v>284</v>
      </c>
      <c r="G1517" s="201"/>
      <c r="H1517" s="202" t="s">
        <v>19</v>
      </c>
      <c r="I1517" s="204"/>
      <c r="J1517" s="201"/>
      <c r="K1517" s="201"/>
      <c r="L1517" s="205"/>
      <c r="M1517" s="206"/>
      <c r="N1517" s="207"/>
      <c r="O1517" s="207"/>
      <c r="P1517" s="207"/>
      <c r="Q1517" s="207"/>
      <c r="R1517" s="207"/>
      <c r="S1517" s="207"/>
      <c r="T1517" s="208"/>
      <c r="AT1517" s="209" t="s">
        <v>193</v>
      </c>
      <c r="AU1517" s="209" t="s">
        <v>80</v>
      </c>
      <c r="AV1517" s="13" t="s">
        <v>78</v>
      </c>
      <c r="AW1517" s="13" t="s">
        <v>33</v>
      </c>
      <c r="AX1517" s="13" t="s">
        <v>71</v>
      </c>
      <c r="AY1517" s="209" t="s">
        <v>180</v>
      </c>
    </row>
    <row r="1518" spans="1:65" s="14" customFormat="1" ht="33.75">
      <c r="B1518" s="210"/>
      <c r="C1518" s="211"/>
      <c r="D1518" s="193" t="s">
        <v>193</v>
      </c>
      <c r="E1518" s="212" t="s">
        <v>19</v>
      </c>
      <c r="F1518" s="213" t="s">
        <v>1560</v>
      </c>
      <c r="G1518" s="211"/>
      <c r="H1518" s="214">
        <v>50.051000000000002</v>
      </c>
      <c r="I1518" s="215"/>
      <c r="J1518" s="211"/>
      <c r="K1518" s="211"/>
      <c r="L1518" s="216"/>
      <c r="M1518" s="217"/>
      <c r="N1518" s="218"/>
      <c r="O1518" s="218"/>
      <c r="P1518" s="218"/>
      <c r="Q1518" s="218"/>
      <c r="R1518" s="218"/>
      <c r="S1518" s="218"/>
      <c r="T1518" s="219"/>
      <c r="AT1518" s="220" t="s">
        <v>193</v>
      </c>
      <c r="AU1518" s="220" t="s">
        <v>80</v>
      </c>
      <c r="AV1518" s="14" t="s">
        <v>80</v>
      </c>
      <c r="AW1518" s="14" t="s">
        <v>33</v>
      </c>
      <c r="AX1518" s="14" t="s">
        <v>71</v>
      </c>
      <c r="AY1518" s="220" t="s">
        <v>180</v>
      </c>
    </row>
    <row r="1519" spans="1:65" s="14" customFormat="1" ht="22.5">
      <c r="B1519" s="210"/>
      <c r="C1519" s="211"/>
      <c r="D1519" s="193" t="s">
        <v>193</v>
      </c>
      <c r="E1519" s="212" t="s">
        <v>19</v>
      </c>
      <c r="F1519" s="213" t="s">
        <v>1561</v>
      </c>
      <c r="G1519" s="211"/>
      <c r="H1519" s="214">
        <v>53.271999999999998</v>
      </c>
      <c r="I1519" s="215"/>
      <c r="J1519" s="211"/>
      <c r="K1519" s="211"/>
      <c r="L1519" s="216"/>
      <c r="M1519" s="217"/>
      <c r="N1519" s="218"/>
      <c r="O1519" s="218"/>
      <c r="P1519" s="218"/>
      <c r="Q1519" s="218"/>
      <c r="R1519" s="218"/>
      <c r="S1519" s="218"/>
      <c r="T1519" s="219"/>
      <c r="AT1519" s="220" t="s">
        <v>193</v>
      </c>
      <c r="AU1519" s="220" t="s">
        <v>80</v>
      </c>
      <c r="AV1519" s="14" t="s">
        <v>80</v>
      </c>
      <c r="AW1519" s="14" t="s">
        <v>33</v>
      </c>
      <c r="AX1519" s="14" t="s">
        <v>71</v>
      </c>
      <c r="AY1519" s="220" t="s">
        <v>180</v>
      </c>
    </row>
    <row r="1520" spans="1:65" s="14" customFormat="1" ht="22.5">
      <c r="B1520" s="210"/>
      <c r="C1520" s="211"/>
      <c r="D1520" s="193" t="s">
        <v>193</v>
      </c>
      <c r="E1520" s="212" t="s">
        <v>19</v>
      </c>
      <c r="F1520" s="213" t="s">
        <v>1562</v>
      </c>
      <c r="G1520" s="211"/>
      <c r="H1520" s="214">
        <v>63.353000000000002</v>
      </c>
      <c r="I1520" s="215"/>
      <c r="J1520" s="211"/>
      <c r="K1520" s="211"/>
      <c r="L1520" s="216"/>
      <c r="M1520" s="217"/>
      <c r="N1520" s="218"/>
      <c r="O1520" s="218"/>
      <c r="P1520" s="218"/>
      <c r="Q1520" s="218"/>
      <c r="R1520" s="218"/>
      <c r="S1520" s="218"/>
      <c r="T1520" s="219"/>
      <c r="AT1520" s="220" t="s">
        <v>193</v>
      </c>
      <c r="AU1520" s="220" t="s">
        <v>80</v>
      </c>
      <c r="AV1520" s="14" t="s">
        <v>80</v>
      </c>
      <c r="AW1520" s="14" t="s">
        <v>33</v>
      </c>
      <c r="AX1520" s="14" t="s">
        <v>71</v>
      </c>
      <c r="AY1520" s="220" t="s">
        <v>180</v>
      </c>
    </row>
    <row r="1521" spans="1:65" s="14" customFormat="1" ht="22.5">
      <c r="B1521" s="210"/>
      <c r="C1521" s="211"/>
      <c r="D1521" s="193" t="s">
        <v>193</v>
      </c>
      <c r="E1521" s="212" t="s">
        <v>19</v>
      </c>
      <c r="F1521" s="213" t="s">
        <v>1563</v>
      </c>
      <c r="G1521" s="211"/>
      <c r="H1521" s="214">
        <v>51.057000000000002</v>
      </c>
      <c r="I1521" s="215"/>
      <c r="J1521" s="211"/>
      <c r="K1521" s="211"/>
      <c r="L1521" s="216"/>
      <c r="M1521" s="217"/>
      <c r="N1521" s="218"/>
      <c r="O1521" s="218"/>
      <c r="P1521" s="218"/>
      <c r="Q1521" s="218"/>
      <c r="R1521" s="218"/>
      <c r="S1521" s="218"/>
      <c r="T1521" s="219"/>
      <c r="AT1521" s="220" t="s">
        <v>193</v>
      </c>
      <c r="AU1521" s="220" t="s">
        <v>80</v>
      </c>
      <c r="AV1521" s="14" t="s">
        <v>80</v>
      </c>
      <c r="AW1521" s="14" t="s">
        <v>33</v>
      </c>
      <c r="AX1521" s="14" t="s">
        <v>71</v>
      </c>
      <c r="AY1521" s="220" t="s">
        <v>180</v>
      </c>
    </row>
    <row r="1522" spans="1:65" s="14" customFormat="1" ht="11.25">
      <c r="B1522" s="210"/>
      <c r="C1522" s="211"/>
      <c r="D1522" s="193" t="s">
        <v>193</v>
      </c>
      <c r="E1522" s="212" t="s">
        <v>19</v>
      </c>
      <c r="F1522" s="213" t="s">
        <v>1564</v>
      </c>
      <c r="G1522" s="211"/>
      <c r="H1522" s="214">
        <v>-9.16</v>
      </c>
      <c r="I1522" s="215"/>
      <c r="J1522" s="211"/>
      <c r="K1522" s="211"/>
      <c r="L1522" s="216"/>
      <c r="M1522" s="217"/>
      <c r="N1522" s="218"/>
      <c r="O1522" s="218"/>
      <c r="P1522" s="218"/>
      <c r="Q1522" s="218"/>
      <c r="R1522" s="218"/>
      <c r="S1522" s="218"/>
      <c r="T1522" s="219"/>
      <c r="AT1522" s="220" t="s">
        <v>193</v>
      </c>
      <c r="AU1522" s="220" t="s">
        <v>80</v>
      </c>
      <c r="AV1522" s="14" t="s">
        <v>80</v>
      </c>
      <c r="AW1522" s="14" t="s">
        <v>33</v>
      </c>
      <c r="AX1522" s="14" t="s">
        <v>71</v>
      </c>
      <c r="AY1522" s="220" t="s">
        <v>180</v>
      </c>
    </row>
    <row r="1523" spans="1:65" s="14" customFormat="1" ht="11.25">
      <c r="B1523" s="210"/>
      <c r="C1523" s="211"/>
      <c r="D1523" s="193" t="s">
        <v>193</v>
      </c>
      <c r="E1523" s="212" t="s">
        <v>19</v>
      </c>
      <c r="F1523" s="213" t="s">
        <v>338</v>
      </c>
      <c r="G1523" s="211"/>
      <c r="H1523" s="214">
        <v>10.144</v>
      </c>
      <c r="I1523" s="215"/>
      <c r="J1523" s="211"/>
      <c r="K1523" s="211"/>
      <c r="L1523" s="216"/>
      <c r="M1523" s="217"/>
      <c r="N1523" s="218"/>
      <c r="O1523" s="218"/>
      <c r="P1523" s="218"/>
      <c r="Q1523" s="218"/>
      <c r="R1523" s="218"/>
      <c r="S1523" s="218"/>
      <c r="T1523" s="219"/>
      <c r="AT1523" s="220" t="s">
        <v>193</v>
      </c>
      <c r="AU1523" s="220" t="s">
        <v>80</v>
      </c>
      <c r="AV1523" s="14" t="s">
        <v>80</v>
      </c>
      <c r="AW1523" s="14" t="s">
        <v>33</v>
      </c>
      <c r="AX1523" s="14" t="s">
        <v>71</v>
      </c>
      <c r="AY1523" s="220" t="s">
        <v>180</v>
      </c>
    </row>
    <row r="1524" spans="1:65" s="14" customFormat="1" ht="11.25">
      <c r="B1524" s="210"/>
      <c r="C1524" s="211"/>
      <c r="D1524" s="193" t="s">
        <v>193</v>
      </c>
      <c r="E1524" s="212" t="s">
        <v>19</v>
      </c>
      <c r="F1524" s="213" t="s">
        <v>350</v>
      </c>
      <c r="G1524" s="211"/>
      <c r="H1524" s="214">
        <v>7.4</v>
      </c>
      <c r="I1524" s="215"/>
      <c r="J1524" s="211"/>
      <c r="K1524" s="211"/>
      <c r="L1524" s="216"/>
      <c r="M1524" s="217"/>
      <c r="N1524" s="218"/>
      <c r="O1524" s="218"/>
      <c r="P1524" s="218"/>
      <c r="Q1524" s="218"/>
      <c r="R1524" s="218"/>
      <c r="S1524" s="218"/>
      <c r="T1524" s="219"/>
      <c r="AT1524" s="220" t="s">
        <v>193</v>
      </c>
      <c r="AU1524" s="220" t="s">
        <v>80</v>
      </c>
      <c r="AV1524" s="14" t="s">
        <v>80</v>
      </c>
      <c r="AW1524" s="14" t="s">
        <v>33</v>
      </c>
      <c r="AX1524" s="14" t="s">
        <v>71</v>
      </c>
      <c r="AY1524" s="220" t="s">
        <v>180</v>
      </c>
    </row>
    <row r="1525" spans="1:65" s="14" customFormat="1" ht="11.25">
      <c r="B1525" s="210"/>
      <c r="C1525" s="211"/>
      <c r="D1525" s="193" t="s">
        <v>193</v>
      </c>
      <c r="E1525" s="212" t="s">
        <v>19</v>
      </c>
      <c r="F1525" s="213" t="s">
        <v>356</v>
      </c>
      <c r="G1525" s="211"/>
      <c r="H1525" s="214">
        <v>14.8</v>
      </c>
      <c r="I1525" s="215"/>
      <c r="J1525" s="211"/>
      <c r="K1525" s="211"/>
      <c r="L1525" s="216"/>
      <c r="M1525" s="217"/>
      <c r="N1525" s="218"/>
      <c r="O1525" s="218"/>
      <c r="P1525" s="218"/>
      <c r="Q1525" s="218"/>
      <c r="R1525" s="218"/>
      <c r="S1525" s="218"/>
      <c r="T1525" s="219"/>
      <c r="AT1525" s="220" t="s">
        <v>193</v>
      </c>
      <c r="AU1525" s="220" t="s">
        <v>80</v>
      </c>
      <c r="AV1525" s="14" t="s">
        <v>80</v>
      </c>
      <c r="AW1525" s="14" t="s">
        <v>33</v>
      </c>
      <c r="AX1525" s="14" t="s">
        <v>71</v>
      </c>
      <c r="AY1525" s="220" t="s">
        <v>180</v>
      </c>
    </row>
    <row r="1526" spans="1:65" s="14" customFormat="1" ht="11.25">
      <c r="B1526" s="210"/>
      <c r="C1526" s="211"/>
      <c r="D1526" s="193" t="s">
        <v>193</v>
      </c>
      <c r="E1526" s="212" t="s">
        <v>19</v>
      </c>
      <c r="F1526" s="213" t="s">
        <v>368</v>
      </c>
      <c r="G1526" s="211"/>
      <c r="H1526" s="214">
        <v>9.6969999999999992</v>
      </c>
      <c r="I1526" s="215"/>
      <c r="J1526" s="211"/>
      <c r="K1526" s="211"/>
      <c r="L1526" s="216"/>
      <c r="M1526" s="217"/>
      <c r="N1526" s="218"/>
      <c r="O1526" s="218"/>
      <c r="P1526" s="218"/>
      <c r="Q1526" s="218"/>
      <c r="R1526" s="218"/>
      <c r="S1526" s="218"/>
      <c r="T1526" s="219"/>
      <c r="AT1526" s="220" t="s">
        <v>193</v>
      </c>
      <c r="AU1526" s="220" t="s">
        <v>80</v>
      </c>
      <c r="AV1526" s="14" t="s">
        <v>80</v>
      </c>
      <c r="AW1526" s="14" t="s">
        <v>33</v>
      </c>
      <c r="AX1526" s="14" t="s">
        <v>71</v>
      </c>
      <c r="AY1526" s="220" t="s">
        <v>180</v>
      </c>
    </row>
    <row r="1527" spans="1:65" s="14" customFormat="1" ht="11.25">
      <c r="B1527" s="210"/>
      <c r="C1527" s="211"/>
      <c r="D1527" s="193" t="s">
        <v>193</v>
      </c>
      <c r="E1527" s="212" t="s">
        <v>19</v>
      </c>
      <c r="F1527" s="213" t="s">
        <v>373</v>
      </c>
      <c r="G1527" s="211"/>
      <c r="H1527" s="214">
        <v>52.436999999999998</v>
      </c>
      <c r="I1527" s="215"/>
      <c r="J1527" s="211"/>
      <c r="K1527" s="211"/>
      <c r="L1527" s="216"/>
      <c r="M1527" s="217"/>
      <c r="N1527" s="218"/>
      <c r="O1527" s="218"/>
      <c r="P1527" s="218"/>
      <c r="Q1527" s="218"/>
      <c r="R1527" s="218"/>
      <c r="S1527" s="218"/>
      <c r="T1527" s="219"/>
      <c r="AT1527" s="220" t="s">
        <v>193</v>
      </c>
      <c r="AU1527" s="220" t="s">
        <v>80</v>
      </c>
      <c r="AV1527" s="14" t="s">
        <v>80</v>
      </c>
      <c r="AW1527" s="14" t="s">
        <v>33</v>
      </c>
      <c r="AX1527" s="14" t="s">
        <v>71</v>
      </c>
      <c r="AY1527" s="220" t="s">
        <v>180</v>
      </c>
    </row>
    <row r="1528" spans="1:65" s="14" customFormat="1" ht="11.25">
      <c r="B1528" s="210"/>
      <c r="C1528" s="211"/>
      <c r="D1528" s="193" t="s">
        <v>193</v>
      </c>
      <c r="E1528" s="212" t="s">
        <v>19</v>
      </c>
      <c r="F1528" s="213" t="s">
        <v>1565</v>
      </c>
      <c r="G1528" s="211"/>
      <c r="H1528" s="214">
        <v>12.285</v>
      </c>
      <c r="I1528" s="215"/>
      <c r="J1528" s="211"/>
      <c r="K1528" s="211"/>
      <c r="L1528" s="216"/>
      <c r="M1528" s="217"/>
      <c r="N1528" s="218"/>
      <c r="O1528" s="218"/>
      <c r="P1528" s="218"/>
      <c r="Q1528" s="218"/>
      <c r="R1528" s="218"/>
      <c r="S1528" s="218"/>
      <c r="T1528" s="219"/>
      <c r="AT1528" s="220" t="s">
        <v>193</v>
      </c>
      <c r="AU1528" s="220" t="s">
        <v>80</v>
      </c>
      <c r="AV1528" s="14" t="s">
        <v>80</v>
      </c>
      <c r="AW1528" s="14" t="s">
        <v>33</v>
      </c>
      <c r="AX1528" s="14" t="s">
        <v>71</v>
      </c>
      <c r="AY1528" s="220" t="s">
        <v>180</v>
      </c>
    </row>
    <row r="1529" spans="1:65" s="14" customFormat="1" ht="22.5">
      <c r="B1529" s="210"/>
      <c r="C1529" s="211"/>
      <c r="D1529" s="193" t="s">
        <v>193</v>
      </c>
      <c r="E1529" s="212" t="s">
        <v>19</v>
      </c>
      <c r="F1529" s="213" t="s">
        <v>936</v>
      </c>
      <c r="G1529" s="211"/>
      <c r="H1529" s="214">
        <v>8.4499999999999993</v>
      </c>
      <c r="I1529" s="215"/>
      <c r="J1529" s="211"/>
      <c r="K1529" s="211"/>
      <c r="L1529" s="216"/>
      <c r="M1529" s="217"/>
      <c r="N1529" s="218"/>
      <c r="O1529" s="218"/>
      <c r="P1529" s="218"/>
      <c r="Q1529" s="218"/>
      <c r="R1529" s="218"/>
      <c r="S1529" s="218"/>
      <c r="T1529" s="219"/>
      <c r="AT1529" s="220" t="s">
        <v>193</v>
      </c>
      <c r="AU1529" s="220" t="s">
        <v>80</v>
      </c>
      <c r="AV1529" s="14" t="s">
        <v>80</v>
      </c>
      <c r="AW1529" s="14" t="s">
        <v>33</v>
      </c>
      <c r="AX1529" s="14" t="s">
        <v>71</v>
      </c>
      <c r="AY1529" s="220" t="s">
        <v>180</v>
      </c>
    </row>
    <row r="1530" spans="1:65" s="15" customFormat="1" ht="11.25">
      <c r="B1530" s="221"/>
      <c r="C1530" s="222"/>
      <c r="D1530" s="193" t="s">
        <v>193</v>
      </c>
      <c r="E1530" s="223" t="s">
        <v>19</v>
      </c>
      <c r="F1530" s="224" t="s">
        <v>238</v>
      </c>
      <c r="G1530" s="222"/>
      <c r="H1530" s="225">
        <v>323.78600000000006</v>
      </c>
      <c r="I1530" s="226"/>
      <c r="J1530" s="222"/>
      <c r="K1530" s="222"/>
      <c r="L1530" s="227"/>
      <c r="M1530" s="228"/>
      <c r="N1530" s="229"/>
      <c r="O1530" s="229"/>
      <c r="P1530" s="229"/>
      <c r="Q1530" s="229"/>
      <c r="R1530" s="229"/>
      <c r="S1530" s="229"/>
      <c r="T1530" s="230"/>
      <c r="AT1530" s="231" t="s">
        <v>193</v>
      </c>
      <c r="AU1530" s="231" t="s">
        <v>80</v>
      </c>
      <c r="AV1530" s="15" t="s">
        <v>187</v>
      </c>
      <c r="AW1530" s="15" t="s">
        <v>33</v>
      </c>
      <c r="AX1530" s="15" t="s">
        <v>78</v>
      </c>
      <c r="AY1530" s="231" t="s">
        <v>180</v>
      </c>
    </row>
    <row r="1531" spans="1:65" s="2" customFormat="1" ht="33" customHeight="1">
      <c r="A1531" s="36"/>
      <c r="B1531" s="37"/>
      <c r="C1531" s="180" t="s">
        <v>1566</v>
      </c>
      <c r="D1531" s="180" t="s">
        <v>182</v>
      </c>
      <c r="E1531" s="181" t="s">
        <v>1567</v>
      </c>
      <c r="F1531" s="182" t="s">
        <v>1568</v>
      </c>
      <c r="G1531" s="183" t="s">
        <v>230</v>
      </c>
      <c r="H1531" s="184">
        <v>323.786</v>
      </c>
      <c r="I1531" s="185"/>
      <c r="J1531" s="186">
        <f>ROUND(I1531*H1531,2)</f>
        <v>0</v>
      </c>
      <c r="K1531" s="182" t="s">
        <v>186</v>
      </c>
      <c r="L1531" s="41"/>
      <c r="M1531" s="187" t="s">
        <v>19</v>
      </c>
      <c r="N1531" s="188" t="s">
        <v>42</v>
      </c>
      <c r="O1531" s="66"/>
      <c r="P1531" s="189">
        <f>O1531*H1531</f>
        <v>0</v>
      </c>
      <c r="Q1531" s="189">
        <v>2.5999999999999998E-4</v>
      </c>
      <c r="R1531" s="189">
        <f>Q1531*H1531</f>
        <v>8.418436E-2</v>
      </c>
      <c r="S1531" s="189">
        <v>0</v>
      </c>
      <c r="T1531" s="190">
        <f>S1531*H1531</f>
        <v>0</v>
      </c>
      <c r="U1531" s="36"/>
      <c r="V1531" s="36"/>
      <c r="W1531" s="36"/>
      <c r="X1531" s="36"/>
      <c r="Y1531" s="36"/>
      <c r="Z1531" s="36"/>
      <c r="AA1531" s="36"/>
      <c r="AB1531" s="36"/>
      <c r="AC1531" s="36"/>
      <c r="AD1531" s="36"/>
      <c r="AE1531" s="36"/>
      <c r="AR1531" s="191" t="s">
        <v>312</v>
      </c>
      <c r="AT1531" s="191" t="s">
        <v>182</v>
      </c>
      <c r="AU1531" s="191" t="s">
        <v>80</v>
      </c>
      <c r="AY1531" s="19" t="s">
        <v>180</v>
      </c>
      <c r="BE1531" s="192">
        <f>IF(N1531="základní",J1531,0)</f>
        <v>0</v>
      </c>
      <c r="BF1531" s="192">
        <f>IF(N1531="snížená",J1531,0)</f>
        <v>0</v>
      </c>
      <c r="BG1531" s="192">
        <f>IF(N1531="zákl. přenesená",J1531,0)</f>
        <v>0</v>
      </c>
      <c r="BH1531" s="192">
        <f>IF(N1531="sníž. přenesená",J1531,0)</f>
        <v>0</v>
      </c>
      <c r="BI1531" s="192">
        <f>IF(N1531="nulová",J1531,0)</f>
        <v>0</v>
      </c>
      <c r="BJ1531" s="19" t="s">
        <v>78</v>
      </c>
      <c r="BK1531" s="192">
        <f>ROUND(I1531*H1531,2)</f>
        <v>0</v>
      </c>
      <c r="BL1531" s="19" t="s">
        <v>312</v>
      </c>
      <c r="BM1531" s="191" t="s">
        <v>1569</v>
      </c>
    </row>
    <row r="1532" spans="1:65" s="2" customFormat="1" ht="29.25">
      <c r="A1532" s="36"/>
      <c r="B1532" s="37"/>
      <c r="C1532" s="38"/>
      <c r="D1532" s="193" t="s">
        <v>189</v>
      </c>
      <c r="E1532" s="38"/>
      <c r="F1532" s="194" t="s">
        <v>1570</v>
      </c>
      <c r="G1532" s="38"/>
      <c r="H1532" s="38"/>
      <c r="I1532" s="195"/>
      <c r="J1532" s="38"/>
      <c r="K1532" s="38"/>
      <c r="L1532" s="41"/>
      <c r="M1532" s="196"/>
      <c r="N1532" s="197"/>
      <c r="O1532" s="66"/>
      <c r="P1532" s="66"/>
      <c r="Q1532" s="66"/>
      <c r="R1532" s="66"/>
      <c r="S1532" s="66"/>
      <c r="T1532" s="67"/>
      <c r="U1532" s="36"/>
      <c r="V1532" s="36"/>
      <c r="W1532" s="36"/>
      <c r="X1532" s="36"/>
      <c r="Y1532" s="36"/>
      <c r="Z1532" s="36"/>
      <c r="AA1532" s="36"/>
      <c r="AB1532" s="36"/>
      <c r="AC1532" s="36"/>
      <c r="AD1532" s="36"/>
      <c r="AE1532" s="36"/>
      <c r="AT1532" s="19" t="s">
        <v>189</v>
      </c>
      <c r="AU1532" s="19" t="s">
        <v>80</v>
      </c>
    </row>
    <row r="1533" spans="1:65" s="2" customFormat="1" ht="11.25">
      <c r="A1533" s="36"/>
      <c r="B1533" s="37"/>
      <c r="C1533" s="38"/>
      <c r="D1533" s="198" t="s">
        <v>191</v>
      </c>
      <c r="E1533" s="38"/>
      <c r="F1533" s="199" t="s">
        <v>1571</v>
      </c>
      <c r="G1533" s="38"/>
      <c r="H1533" s="38"/>
      <c r="I1533" s="195"/>
      <c r="J1533" s="38"/>
      <c r="K1533" s="38"/>
      <c r="L1533" s="41"/>
      <c r="M1533" s="196"/>
      <c r="N1533" s="197"/>
      <c r="O1533" s="66"/>
      <c r="P1533" s="66"/>
      <c r="Q1533" s="66"/>
      <c r="R1533" s="66"/>
      <c r="S1533" s="66"/>
      <c r="T1533" s="67"/>
      <c r="U1533" s="36"/>
      <c r="V1533" s="36"/>
      <c r="W1533" s="36"/>
      <c r="X1533" s="36"/>
      <c r="Y1533" s="36"/>
      <c r="Z1533" s="36"/>
      <c r="AA1533" s="36"/>
      <c r="AB1533" s="36"/>
      <c r="AC1533" s="36"/>
      <c r="AD1533" s="36"/>
      <c r="AE1533" s="36"/>
      <c r="AT1533" s="19" t="s">
        <v>191</v>
      </c>
      <c r="AU1533" s="19" t="s">
        <v>80</v>
      </c>
    </row>
    <row r="1534" spans="1:65" s="13" customFormat="1" ht="11.25">
      <c r="B1534" s="200"/>
      <c r="C1534" s="201"/>
      <c r="D1534" s="193" t="s">
        <v>193</v>
      </c>
      <c r="E1534" s="202" t="s">
        <v>19</v>
      </c>
      <c r="F1534" s="203" t="s">
        <v>284</v>
      </c>
      <c r="G1534" s="201"/>
      <c r="H1534" s="202" t="s">
        <v>19</v>
      </c>
      <c r="I1534" s="204"/>
      <c r="J1534" s="201"/>
      <c r="K1534" s="201"/>
      <c r="L1534" s="205"/>
      <c r="M1534" s="206"/>
      <c r="N1534" s="207"/>
      <c r="O1534" s="207"/>
      <c r="P1534" s="207"/>
      <c r="Q1534" s="207"/>
      <c r="R1534" s="207"/>
      <c r="S1534" s="207"/>
      <c r="T1534" s="208"/>
      <c r="AT1534" s="209" t="s">
        <v>193</v>
      </c>
      <c r="AU1534" s="209" t="s">
        <v>80</v>
      </c>
      <c r="AV1534" s="13" t="s">
        <v>78</v>
      </c>
      <c r="AW1534" s="13" t="s">
        <v>33</v>
      </c>
      <c r="AX1534" s="13" t="s">
        <v>71</v>
      </c>
      <c r="AY1534" s="209" t="s">
        <v>180</v>
      </c>
    </row>
    <row r="1535" spans="1:65" s="14" customFormat="1" ht="33.75">
      <c r="B1535" s="210"/>
      <c r="C1535" s="211"/>
      <c r="D1535" s="193" t="s">
        <v>193</v>
      </c>
      <c r="E1535" s="212" t="s">
        <v>19</v>
      </c>
      <c r="F1535" s="213" t="s">
        <v>1560</v>
      </c>
      <c r="G1535" s="211"/>
      <c r="H1535" s="214">
        <v>50.051000000000002</v>
      </c>
      <c r="I1535" s="215"/>
      <c r="J1535" s="211"/>
      <c r="K1535" s="211"/>
      <c r="L1535" s="216"/>
      <c r="M1535" s="217"/>
      <c r="N1535" s="218"/>
      <c r="O1535" s="218"/>
      <c r="P1535" s="218"/>
      <c r="Q1535" s="218"/>
      <c r="R1535" s="218"/>
      <c r="S1535" s="218"/>
      <c r="T1535" s="219"/>
      <c r="AT1535" s="220" t="s">
        <v>193</v>
      </c>
      <c r="AU1535" s="220" t="s">
        <v>80</v>
      </c>
      <c r="AV1535" s="14" t="s">
        <v>80</v>
      </c>
      <c r="AW1535" s="14" t="s">
        <v>33</v>
      </c>
      <c r="AX1535" s="14" t="s">
        <v>71</v>
      </c>
      <c r="AY1535" s="220" t="s">
        <v>180</v>
      </c>
    </row>
    <row r="1536" spans="1:65" s="14" customFormat="1" ht="22.5">
      <c r="B1536" s="210"/>
      <c r="C1536" s="211"/>
      <c r="D1536" s="193" t="s">
        <v>193</v>
      </c>
      <c r="E1536" s="212" t="s">
        <v>19</v>
      </c>
      <c r="F1536" s="213" t="s">
        <v>1561</v>
      </c>
      <c r="G1536" s="211"/>
      <c r="H1536" s="214">
        <v>53.271999999999998</v>
      </c>
      <c r="I1536" s="215"/>
      <c r="J1536" s="211"/>
      <c r="K1536" s="211"/>
      <c r="L1536" s="216"/>
      <c r="M1536" s="217"/>
      <c r="N1536" s="218"/>
      <c r="O1536" s="218"/>
      <c r="P1536" s="218"/>
      <c r="Q1536" s="218"/>
      <c r="R1536" s="218"/>
      <c r="S1536" s="218"/>
      <c r="T1536" s="219"/>
      <c r="AT1536" s="220" t="s">
        <v>193</v>
      </c>
      <c r="AU1536" s="220" t="s">
        <v>80</v>
      </c>
      <c r="AV1536" s="14" t="s">
        <v>80</v>
      </c>
      <c r="AW1536" s="14" t="s">
        <v>33</v>
      </c>
      <c r="AX1536" s="14" t="s">
        <v>71</v>
      </c>
      <c r="AY1536" s="220" t="s">
        <v>180</v>
      </c>
    </row>
    <row r="1537" spans="1:65" s="14" customFormat="1" ht="22.5">
      <c r="B1537" s="210"/>
      <c r="C1537" s="211"/>
      <c r="D1537" s="193" t="s">
        <v>193</v>
      </c>
      <c r="E1537" s="212" t="s">
        <v>19</v>
      </c>
      <c r="F1537" s="213" t="s">
        <v>1562</v>
      </c>
      <c r="G1537" s="211"/>
      <c r="H1537" s="214">
        <v>63.353000000000002</v>
      </c>
      <c r="I1537" s="215"/>
      <c r="J1537" s="211"/>
      <c r="K1537" s="211"/>
      <c r="L1537" s="216"/>
      <c r="M1537" s="217"/>
      <c r="N1537" s="218"/>
      <c r="O1537" s="218"/>
      <c r="P1537" s="218"/>
      <c r="Q1537" s="218"/>
      <c r="R1537" s="218"/>
      <c r="S1537" s="218"/>
      <c r="T1537" s="219"/>
      <c r="AT1537" s="220" t="s">
        <v>193</v>
      </c>
      <c r="AU1537" s="220" t="s">
        <v>80</v>
      </c>
      <c r="AV1537" s="14" t="s">
        <v>80</v>
      </c>
      <c r="AW1537" s="14" t="s">
        <v>33</v>
      </c>
      <c r="AX1537" s="14" t="s">
        <v>71</v>
      </c>
      <c r="AY1537" s="220" t="s">
        <v>180</v>
      </c>
    </row>
    <row r="1538" spans="1:65" s="14" customFormat="1" ht="22.5">
      <c r="B1538" s="210"/>
      <c r="C1538" s="211"/>
      <c r="D1538" s="193" t="s">
        <v>193</v>
      </c>
      <c r="E1538" s="212" t="s">
        <v>19</v>
      </c>
      <c r="F1538" s="213" t="s">
        <v>1563</v>
      </c>
      <c r="G1538" s="211"/>
      <c r="H1538" s="214">
        <v>51.057000000000002</v>
      </c>
      <c r="I1538" s="215"/>
      <c r="J1538" s="211"/>
      <c r="K1538" s="211"/>
      <c r="L1538" s="216"/>
      <c r="M1538" s="217"/>
      <c r="N1538" s="218"/>
      <c r="O1538" s="218"/>
      <c r="P1538" s="218"/>
      <c r="Q1538" s="218"/>
      <c r="R1538" s="218"/>
      <c r="S1538" s="218"/>
      <c r="T1538" s="219"/>
      <c r="AT1538" s="220" t="s">
        <v>193</v>
      </c>
      <c r="AU1538" s="220" t="s">
        <v>80</v>
      </c>
      <c r="AV1538" s="14" t="s">
        <v>80</v>
      </c>
      <c r="AW1538" s="14" t="s">
        <v>33</v>
      </c>
      <c r="AX1538" s="14" t="s">
        <v>71</v>
      </c>
      <c r="AY1538" s="220" t="s">
        <v>180</v>
      </c>
    </row>
    <row r="1539" spans="1:65" s="14" customFormat="1" ht="11.25">
      <c r="B1539" s="210"/>
      <c r="C1539" s="211"/>
      <c r="D1539" s="193" t="s">
        <v>193</v>
      </c>
      <c r="E1539" s="212" t="s">
        <v>19</v>
      </c>
      <c r="F1539" s="213" t="s">
        <v>1564</v>
      </c>
      <c r="G1539" s="211"/>
      <c r="H1539" s="214">
        <v>-9.16</v>
      </c>
      <c r="I1539" s="215"/>
      <c r="J1539" s="211"/>
      <c r="K1539" s="211"/>
      <c r="L1539" s="216"/>
      <c r="M1539" s="217"/>
      <c r="N1539" s="218"/>
      <c r="O1539" s="218"/>
      <c r="P1539" s="218"/>
      <c r="Q1539" s="218"/>
      <c r="R1539" s="218"/>
      <c r="S1539" s="218"/>
      <c r="T1539" s="219"/>
      <c r="AT1539" s="220" t="s">
        <v>193</v>
      </c>
      <c r="AU1539" s="220" t="s">
        <v>80</v>
      </c>
      <c r="AV1539" s="14" t="s">
        <v>80</v>
      </c>
      <c r="AW1539" s="14" t="s">
        <v>33</v>
      </c>
      <c r="AX1539" s="14" t="s">
        <v>71</v>
      </c>
      <c r="AY1539" s="220" t="s">
        <v>180</v>
      </c>
    </row>
    <row r="1540" spans="1:65" s="14" customFormat="1" ht="11.25">
      <c r="B1540" s="210"/>
      <c r="C1540" s="211"/>
      <c r="D1540" s="193" t="s">
        <v>193</v>
      </c>
      <c r="E1540" s="212" t="s">
        <v>19</v>
      </c>
      <c r="F1540" s="213" t="s">
        <v>338</v>
      </c>
      <c r="G1540" s="211"/>
      <c r="H1540" s="214">
        <v>10.144</v>
      </c>
      <c r="I1540" s="215"/>
      <c r="J1540" s="211"/>
      <c r="K1540" s="211"/>
      <c r="L1540" s="216"/>
      <c r="M1540" s="217"/>
      <c r="N1540" s="218"/>
      <c r="O1540" s="218"/>
      <c r="P1540" s="218"/>
      <c r="Q1540" s="218"/>
      <c r="R1540" s="218"/>
      <c r="S1540" s="218"/>
      <c r="T1540" s="219"/>
      <c r="AT1540" s="220" t="s">
        <v>193</v>
      </c>
      <c r="AU1540" s="220" t="s">
        <v>80</v>
      </c>
      <c r="AV1540" s="14" t="s">
        <v>80</v>
      </c>
      <c r="AW1540" s="14" t="s">
        <v>33</v>
      </c>
      <c r="AX1540" s="14" t="s">
        <v>71</v>
      </c>
      <c r="AY1540" s="220" t="s">
        <v>180</v>
      </c>
    </row>
    <row r="1541" spans="1:65" s="14" customFormat="1" ht="11.25">
      <c r="B1541" s="210"/>
      <c r="C1541" s="211"/>
      <c r="D1541" s="193" t="s">
        <v>193</v>
      </c>
      <c r="E1541" s="212" t="s">
        <v>19</v>
      </c>
      <c r="F1541" s="213" t="s">
        <v>350</v>
      </c>
      <c r="G1541" s="211"/>
      <c r="H1541" s="214">
        <v>7.4</v>
      </c>
      <c r="I1541" s="215"/>
      <c r="J1541" s="211"/>
      <c r="K1541" s="211"/>
      <c r="L1541" s="216"/>
      <c r="M1541" s="217"/>
      <c r="N1541" s="218"/>
      <c r="O1541" s="218"/>
      <c r="P1541" s="218"/>
      <c r="Q1541" s="218"/>
      <c r="R1541" s="218"/>
      <c r="S1541" s="218"/>
      <c r="T1541" s="219"/>
      <c r="AT1541" s="220" t="s">
        <v>193</v>
      </c>
      <c r="AU1541" s="220" t="s">
        <v>80</v>
      </c>
      <c r="AV1541" s="14" t="s">
        <v>80</v>
      </c>
      <c r="AW1541" s="14" t="s">
        <v>33</v>
      </c>
      <c r="AX1541" s="14" t="s">
        <v>71</v>
      </c>
      <c r="AY1541" s="220" t="s">
        <v>180</v>
      </c>
    </row>
    <row r="1542" spans="1:65" s="14" customFormat="1" ht="11.25">
      <c r="B1542" s="210"/>
      <c r="C1542" s="211"/>
      <c r="D1542" s="193" t="s">
        <v>193</v>
      </c>
      <c r="E1542" s="212" t="s">
        <v>19</v>
      </c>
      <c r="F1542" s="213" t="s">
        <v>356</v>
      </c>
      <c r="G1542" s="211"/>
      <c r="H1542" s="214">
        <v>14.8</v>
      </c>
      <c r="I1542" s="215"/>
      <c r="J1542" s="211"/>
      <c r="K1542" s="211"/>
      <c r="L1542" s="216"/>
      <c r="M1542" s="217"/>
      <c r="N1542" s="218"/>
      <c r="O1542" s="218"/>
      <c r="P1542" s="218"/>
      <c r="Q1542" s="218"/>
      <c r="R1542" s="218"/>
      <c r="S1542" s="218"/>
      <c r="T1542" s="219"/>
      <c r="AT1542" s="220" t="s">
        <v>193</v>
      </c>
      <c r="AU1542" s="220" t="s">
        <v>80</v>
      </c>
      <c r="AV1542" s="14" t="s">
        <v>80</v>
      </c>
      <c r="AW1542" s="14" t="s">
        <v>33</v>
      </c>
      <c r="AX1542" s="14" t="s">
        <v>71</v>
      </c>
      <c r="AY1542" s="220" t="s">
        <v>180</v>
      </c>
    </row>
    <row r="1543" spans="1:65" s="14" customFormat="1" ht="11.25">
      <c r="B1543" s="210"/>
      <c r="C1543" s="211"/>
      <c r="D1543" s="193" t="s">
        <v>193</v>
      </c>
      <c r="E1543" s="212" t="s">
        <v>19</v>
      </c>
      <c r="F1543" s="213" t="s">
        <v>368</v>
      </c>
      <c r="G1543" s="211"/>
      <c r="H1543" s="214">
        <v>9.6969999999999992</v>
      </c>
      <c r="I1543" s="215"/>
      <c r="J1543" s="211"/>
      <c r="K1543" s="211"/>
      <c r="L1543" s="216"/>
      <c r="M1543" s="217"/>
      <c r="N1543" s="218"/>
      <c r="O1543" s="218"/>
      <c r="P1543" s="218"/>
      <c r="Q1543" s="218"/>
      <c r="R1543" s="218"/>
      <c r="S1543" s="218"/>
      <c r="T1543" s="219"/>
      <c r="AT1543" s="220" t="s">
        <v>193</v>
      </c>
      <c r="AU1543" s="220" t="s">
        <v>80</v>
      </c>
      <c r="AV1543" s="14" t="s">
        <v>80</v>
      </c>
      <c r="AW1543" s="14" t="s">
        <v>33</v>
      </c>
      <c r="AX1543" s="14" t="s">
        <v>71</v>
      </c>
      <c r="AY1543" s="220" t="s">
        <v>180</v>
      </c>
    </row>
    <row r="1544" spans="1:65" s="14" customFormat="1" ht="11.25">
      <c r="B1544" s="210"/>
      <c r="C1544" s="211"/>
      <c r="D1544" s="193" t="s">
        <v>193</v>
      </c>
      <c r="E1544" s="212" t="s">
        <v>19</v>
      </c>
      <c r="F1544" s="213" t="s">
        <v>373</v>
      </c>
      <c r="G1544" s="211"/>
      <c r="H1544" s="214">
        <v>52.436999999999998</v>
      </c>
      <c r="I1544" s="215"/>
      <c r="J1544" s="211"/>
      <c r="K1544" s="211"/>
      <c r="L1544" s="216"/>
      <c r="M1544" s="217"/>
      <c r="N1544" s="218"/>
      <c r="O1544" s="218"/>
      <c r="P1544" s="218"/>
      <c r="Q1544" s="218"/>
      <c r="R1544" s="218"/>
      <c r="S1544" s="218"/>
      <c r="T1544" s="219"/>
      <c r="AT1544" s="220" t="s">
        <v>193</v>
      </c>
      <c r="AU1544" s="220" t="s">
        <v>80</v>
      </c>
      <c r="AV1544" s="14" t="s">
        <v>80</v>
      </c>
      <c r="AW1544" s="14" t="s">
        <v>33</v>
      </c>
      <c r="AX1544" s="14" t="s">
        <v>71</v>
      </c>
      <c r="AY1544" s="220" t="s">
        <v>180</v>
      </c>
    </row>
    <row r="1545" spans="1:65" s="14" customFormat="1" ht="11.25">
      <c r="B1545" s="210"/>
      <c r="C1545" s="211"/>
      <c r="D1545" s="193" t="s">
        <v>193</v>
      </c>
      <c r="E1545" s="212" t="s">
        <v>19</v>
      </c>
      <c r="F1545" s="213" t="s">
        <v>1565</v>
      </c>
      <c r="G1545" s="211"/>
      <c r="H1545" s="214">
        <v>12.285</v>
      </c>
      <c r="I1545" s="215"/>
      <c r="J1545" s="211"/>
      <c r="K1545" s="211"/>
      <c r="L1545" s="216"/>
      <c r="M1545" s="217"/>
      <c r="N1545" s="218"/>
      <c r="O1545" s="218"/>
      <c r="P1545" s="218"/>
      <c r="Q1545" s="218"/>
      <c r="R1545" s="218"/>
      <c r="S1545" s="218"/>
      <c r="T1545" s="219"/>
      <c r="AT1545" s="220" t="s">
        <v>193</v>
      </c>
      <c r="AU1545" s="220" t="s">
        <v>80</v>
      </c>
      <c r="AV1545" s="14" t="s">
        <v>80</v>
      </c>
      <c r="AW1545" s="14" t="s">
        <v>33</v>
      </c>
      <c r="AX1545" s="14" t="s">
        <v>71</v>
      </c>
      <c r="AY1545" s="220" t="s">
        <v>180</v>
      </c>
    </row>
    <row r="1546" spans="1:65" s="14" customFormat="1" ht="22.5">
      <c r="B1546" s="210"/>
      <c r="C1546" s="211"/>
      <c r="D1546" s="193" t="s">
        <v>193</v>
      </c>
      <c r="E1546" s="212" t="s">
        <v>19</v>
      </c>
      <c r="F1546" s="213" t="s">
        <v>936</v>
      </c>
      <c r="G1546" s="211"/>
      <c r="H1546" s="214">
        <v>8.4499999999999993</v>
      </c>
      <c r="I1546" s="215"/>
      <c r="J1546" s="211"/>
      <c r="K1546" s="211"/>
      <c r="L1546" s="216"/>
      <c r="M1546" s="217"/>
      <c r="N1546" s="218"/>
      <c r="O1546" s="218"/>
      <c r="P1546" s="218"/>
      <c r="Q1546" s="218"/>
      <c r="R1546" s="218"/>
      <c r="S1546" s="218"/>
      <c r="T1546" s="219"/>
      <c r="AT1546" s="220" t="s">
        <v>193</v>
      </c>
      <c r="AU1546" s="220" t="s">
        <v>80</v>
      </c>
      <c r="AV1546" s="14" t="s">
        <v>80</v>
      </c>
      <c r="AW1546" s="14" t="s">
        <v>33</v>
      </c>
      <c r="AX1546" s="14" t="s">
        <v>71</v>
      </c>
      <c r="AY1546" s="220" t="s">
        <v>180</v>
      </c>
    </row>
    <row r="1547" spans="1:65" s="15" customFormat="1" ht="11.25">
      <c r="B1547" s="221"/>
      <c r="C1547" s="222"/>
      <c r="D1547" s="193" t="s">
        <v>193</v>
      </c>
      <c r="E1547" s="223" t="s">
        <v>19</v>
      </c>
      <c r="F1547" s="224" t="s">
        <v>238</v>
      </c>
      <c r="G1547" s="222"/>
      <c r="H1547" s="225">
        <v>323.78600000000006</v>
      </c>
      <c r="I1547" s="226"/>
      <c r="J1547" s="222"/>
      <c r="K1547" s="222"/>
      <c r="L1547" s="227"/>
      <c r="M1547" s="228"/>
      <c r="N1547" s="229"/>
      <c r="O1547" s="229"/>
      <c r="P1547" s="229"/>
      <c r="Q1547" s="229"/>
      <c r="R1547" s="229"/>
      <c r="S1547" s="229"/>
      <c r="T1547" s="230"/>
      <c r="AT1547" s="231" t="s">
        <v>193</v>
      </c>
      <c r="AU1547" s="231" t="s">
        <v>80</v>
      </c>
      <c r="AV1547" s="15" t="s">
        <v>187</v>
      </c>
      <c r="AW1547" s="15" t="s">
        <v>33</v>
      </c>
      <c r="AX1547" s="15" t="s">
        <v>78</v>
      </c>
      <c r="AY1547" s="231" t="s">
        <v>180</v>
      </c>
    </row>
    <row r="1548" spans="1:65" s="2" customFormat="1" ht="33" customHeight="1">
      <c r="A1548" s="36"/>
      <c r="B1548" s="37"/>
      <c r="C1548" s="180" t="s">
        <v>1572</v>
      </c>
      <c r="D1548" s="180" t="s">
        <v>182</v>
      </c>
      <c r="E1548" s="181" t="s">
        <v>1573</v>
      </c>
      <c r="F1548" s="182" t="s">
        <v>1574</v>
      </c>
      <c r="G1548" s="183" t="s">
        <v>249</v>
      </c>
      <c r="H1548" s="184">
        <v>44.4</v>
      </c>
      <c r="I1548" s="185"/>
      <c r="J1548" s="186">
        <f>ROUND(I1548*H1548,2)</f>
        <v>0</v>
      </c>
      <c r="K1548" s="182" t="s">
        <v>186</v>
      </c>
      <c r="L1548" s="41"/>
      <c r="M1548" s="187" t="s">
        <v>19</v>
      </c>
      <c r="N1548" s="188" t="s">
        <v>42</v>
      </c>
      <c r="O1548" s="66"/>
      <c r="P1548" s="189">
        <f>O1548*H1548</f>
        <v>0</v>
      </c>
      <c r="Q1548" s="189">
        <v>0</v>
      </c>
      <c r="R1548" s="189">
        <f>Q1548*H1548</f>
        <v>0</v>
      </c>
      <c r="S1548" s="189">
        <v>0</v>
      </c>
      <c r="T1548" s="190">
        <f>S1548*H1548</f>
        <v>0</v>
      </c>
      <c r="U1548" s="36"/>
      <c r="V1548" s="36"/>
      <c r="W1548" s="36"/>
      <c r="X1548" s="36"/>
      <c r="Y1548" s="36"/>
      <c r="Z1548" s="36"/>
      <c r="AA1548" s="36"/>
      <c r="AB1548" s="36"/>
      <c r="AC1548" s="36"/>
      <c r="AD1548" s="36"/>
      <c r="AE1548" s="36"/>
      <c r="AR1548" s="191" t="s">
        <v>312</v>
      </c>
      <c r="AT1548" s="191" t="s">
        <v>182</v>
      </c>
      <c r="AU1548" s="191" t="s">
        <v>80</v>
      </c>
      <c r="AY1548" s="19" t="s">
        <v>180</v>
      </c>
      <c r="BE1548" s="192">
        <f>IF(N1548="základní",J1548,0)</f>
        <v>0</v>
      </c>
      <c r="BF1548" s="192">
        <f>IF(N1548="snížená",J1548,0)</f>
        <v>0</v>
      </c>
      <c r="BG1548" s="192">
        <f>IF(N1548="zákl. přenesená",J1548,0)</f>
        <v>0</v>
      </c>
      <c r="BH1548" s="192">
        <f>IF(N1548="sníž. přenesená",J1548,0)</f>
        <v>0</v>
      </c>
      <c r="BI1548" s="192">
        <f>IF(N1548="nulová",J1548,0)</f>
        <v>0</v>
      </c>
      <c r="BJ1548" s="19" t="s">
        <v>78</v>
      </c>
      <c r="BK1548" s="192">
        <f>ROUND(I1548*H1548,2)</f>
        <v>0</v>
      </c>
      <c r="BL1548" s="19" t="s">
        <v>312</v>
      </c>
      <c r="BM1548" s="191" t="s">
        <v>1575</v>
      </c>
    </row>
    <row r="1549" spans="1:65" s="2" customFormat="1" ht="29.25">
      <c r="A1549" s="36"/>
      <c r="B1549" s="37"/>
      <c r="C1549" s="38"/>
      <c r="D1549" s="193" t="s">
        <v>189</v>
      </c>
      <c r="E1549" s="38"/>
      <c r="F1549" s="194" t="s">
        <v>1576</v>
      </c>
      <c r="G1549" s="38"/>
      <c r="H1549" s="38"/>
      <c r="I1549" s="195"/>
      <c r="J1549" s="38"/>
      <c r="K1549" s="38"/>
      <c r="L1549" s="41"/>
      <c r="M1549" s="196"/>
      <c r="N1549" s="197"/>
      <c r="O1549" s="66"/>
      <c r="P1549" s="66"/>
      <c r="Q1549" s="66"/>
      <c r="R1549" s="66"/>
      <c r="S1549" s="66"/>
      <c r="T1549" s="67"/>
      <c r="U1549" s="36"/>
      <c r="V1549" s="36"/>
      <c r="W1549" s="36"/>
      <c r="X1549" s="36"/>
      <c r="Y1549" s="36"/>
      <c r="Z1549" s="36"/>
      <c r="AA1549" s="36"/>
      <c r="AB1549" s="36"/>
      <c r="AC1549" s="36"/>
      <c r="AD1549" s="36"/>
      <c r="AE1549" s="36"/>
      <c r="AT1549" s="19" t="s">
        <v>189</v>
      </c>
      <c r="AU1549" s="19" t="s">
        <v>80</v>
      </c>
    </row>
    <row r="1550" spans="1:65" s="2" customFormat="1" ht="11.25">
      <c r="A1550" s="36"/>
      <c r="B1550" s="37"/>
      <c r="C1550" s="38"/>
      <c r="D1550" s="198" t="s">
        <v>191</v>
      </c>
      <c r="E1550" s="38"/>
      <c r="F1550" s="199" t="s">
        <v>1577</v>
      </c>
      <c r="G1550" s="38"/>
      <c r="H1550" s="38"/>
      <c r="I1550" s="195"/>
      <c r="J1550" s="38"/>
      <c r="K1550" s="38"/>
      <c r="L1550" s="41"/>
      <c r="M1550" s="196"/>
      <c r="N1550" s="197"/>
      <c r="O1550" s="66"/>
      <c r="P1550" s="66"/>
      <c r="Q1550" s="66"/>
      <c r="R1550" s="66"/>
      <c r="S1550" s="66"/>
      <c r="T1550" s="67"/>
      <c r="U1550" s="36"/>
      <c r="V1550" s="36"/>
      <c r="W1550" s="36"/>
      <c r="X1550" s="36"/>
      <c r="Y1550" s="36"/>
      <c r="Z1550" s="36"/>
      <c r="AA1550" s="36"/>
      <c r="AB1550" s="36"/>
      <c r="AC1550" s="36"/>
      <c r="AD1550" s="36"/>
      <c r="AE1550" s="36"/>
      <c r="AT1550" s="19" t="s">
        <v>191</v>
      </c>
      <c r="AU1550" s="19" t="s">
        <v>80</v>
      </c>
    </row>
    <row r="1551" spans="1:65" s="13" customFormat="1" ht="11.25">
      <c r="B1551" s="200"/>
      <c r="C1551" s="201"/>
      <c r="D1551" s="193" t="s">
        <v>193</v>
      </c>
      <c r="E1551" s="202" t="s">
        <v>19</v>
      </c>
      <c r="F1551" s="203" t="s">
        <v>1578</v>
      </c>
      <c r="G1551" s="201"/>
      <c r="H1551" s="202" t="s">
        <v>19</v>
      </c>
      <c r="I1551" s="204"/>
      <c r="J1551" s="201"/>
      <c r="K1551" s="201"/>
      <c r="L1551" s="205"/>
      <c r="M1551" s="206"/>
      <c r="N1551" s="207"/>
      <c r="O1551" s="207"/>
      <c r="P1551" s="207"/>
      <c r="Q1551" s="207"/>
      <c r="R1551" s="207"/>
      <c r="S1551" s="207"/>
      <c r="T1551" s="208"/>
      <c r="AT1551" s="209" t="s">
        <v>193</v>
      </c>
      <c r="AU1551" s="209" t="s">
        <v>80</v>
      </c>
      <c r="AV1551" s="13" t="s">
        <v>78</v>
      </c>
      <c r="AW1551" s="13" t="s">
        <v>33</v>
      </c>
      <c r="AX1551" s="13" t="s">
        <v>71</v>
      </c>
      <c r="AY1551" s="209" t="s">
        <v>180</v>
      </c>
    </row>
    <row r="1552" spans="1:65" s="14" customFormat="1" ht="11.25">
      <c r="B1552" s="210"/>
      <c r="C1552" s="211"/>
      <c r="D1552" s="193" t="s">
        <v>193</v>
      </c>
      <c r="E1552" s="212" t="s">
        <v>19</v>
      </c>
      <c r="F1552" s="213" t="s">
        <v>1579</v>
      </c>
      <c r="G1552" s="211"/>
      <c r="H1552" s="214">
        <v>44.4</v>
      </c>
      <c r="I1552" s="215"/>
      <c r="J1552" s="211"/>
      <c r="K1552" s="211"/>
      <c r="L1552" s="216"/>
      <c r="M1552" s="217"/>
      <c r="N1552" s="218"/>
      <c r="O1552" s="218"/>
      <c r="P1552" s="218"/>
      <c r="Q1552" s="218"/>
      <c r="R1552" s="218"/>
      <c r="S1552" s="218"/>
      <c r="T1552" s="219"/>
      <c r="AT1552" s="220" t="s">
        <v>193</v>
      </c>
      <c r="AU1552" s="220" t="s">
        <v>80</v>
      </c>
      <c r="AV1552" s="14" t="s">
        <v>80</v>
      </c>
      <c r="AW1552" s="14" t="s">
        <v>33</v>
      </c>
      <c r="AX1552" s="14" t="s">
        <v>78</v>
      </c>
      <c r="AY1552" s="220" t="s">
        <v>180</v>
      </c>
    </row>
    <row r="1553" spans="1:65" s="2" customFormat="1" ht="37.9" customHeight="1">
      <c r="A1553" s="36"/>
      <c r="B1553" s="37"/>
      <c r="C1553" s="180" t="s">
        <v>1580</v>
      </c>
      <c r="D1553" s="180" t="s">
        <v>182</v>
      </c>
      <c r="E1553" s="181" t="s">
        <v>1581</v>
      </c>
      <c r="F1553" s="182" t="s">
        <v>1582</v>
      </c>
      <c r="G1553" s="183" t="s">
        <v>230</v>
      </c>
      <c r="H1553" s="184">
        <v>303.05099999999999</v>
      </c>
      <c r="I1553" s="185"/>
      <c r="J1553" s="186">
        <f>ROUND(I1553*H1553,2)</f>
        <v>0</v>
      </c>
      <c r="K1553" s="182" t="s">
        <v>186</v>
      </c>
      <c r="L1553" s="41"/>
      <c r="M1553" s="187" t="s">
        <v>19</v>
      </c>
      <c r="N1553" s="188" t="s">
        <v>42</v>
      </c>
      <c r="O1553" s="66"/>
      <c r="P1553" s="189">
        <f>O1553*H1553</f>
        <v>0</v>
      </c>
      <c r="Q1553" s="189">
        <v>2.0000000000000002E-5</v>
      </c>
      <c r="R1553" s="189">
        <f>Q1553*H1553</f>
        <v>6.0610200000000003E-3</v>
      </c>
      <c r="S1553" s="189">
        <v>0</v>
      </c>
      <c r="T1553" s="190">
        <f>S1553*H1553</f>
        <v>0</v>
      </c>
      <c r="U1553" s="36"/>
      <c r="V1553" s="36"/>
      <c r="W1553" s="36"/>
      <c r="X1553" s="36"/>
      <c r="Y1553" s="36"/>
      <c r="Z1553" s="36"/>
      <c r="AA1553" s="36"/>
      <c r="AB1553" s="36"/>
      <c r="AC1553" s="36"/>
      <c r="AD1553" s="36"/>
      <c r="AE1553" s="36"/>
      <c r="AR1553" s="191" t="s">
        <v>312</v>
      </c>
      <c r="AT1553" s="191" t="s">
        <v>182</v>
      </c>
      <c r="AU1553" s="191" t="s">
        <v>80</v>
      </c>
      <c r="AY1553" s="19" t="s">
        <v>180</v>
      </c>
      <c r="BE1553" s="192">
        <f>IF(N1553="základní",J1553,0)</f>
        <v>0</v>
      </c>
      <c r="BF1553" s="192">
        <f>IF(N1553="snížená",J1553,0)</f>
        <v>0</v>
      </c>
      <c r="BG1553" s="192">
        <f>IF(N1553="zákl. přenesená",J1553,0)</f>
        <v>0</v>
      </c>
      <c r="BH1553" s="192">
        <f>IF(N1553="sníž. přenesená",J1553,0)</f>
        <v>0</v>
      </c>
      <c r="BI1553" s="192">
        <f>IF(N1553="nulová",J1553,0)</f>
        <v>0</v>
      </c>
      <c r="BJ1553" s="19" t="s">
        <v>78</v>
      </c>
      <c r="BK1553" s="192">
        <f>ROUND(I1553*H1553,2)</f>
        <v>0</v>
      </c>
      <c r="BL1553" s="19" t="s">
        <v>312</v>
      </c>
      <c r="BM1553" s="191" t="s">
        <v>1583</v>
      </c>
    </row>
    <row r="1554" spans="1:65" s="2" customFormat="1" ht="29.25">
      <c r="A1554" s="36"/>
      <c r="B1554" s="37"/>
      <c r="C1554" s="38"/>
      <c r="D1554" s="193" t="s">
        <v>189</v>
      </c>
      <c r="E1554" s="38"/>
      <c r="F1554" s="194" t="s">
        <v>1584</v>
      </c>
      <c r="G1554" s="38"/>
      <c r="H1554" s="38"/>
      <c r="I1554" s="195"/>
      <c r="J1554" s="38"/>
      <c r="K1554" s="38"/>
      <c r="L1554" s="41"/>
      <c r="M1554" s="196"/>
      <c r="N1554" s="197"/>
      <c r="O1554" s="66"/>
      <c r="P1554" s="66"/>
      <c r="Q1554" s="66"/>
      <c r="R1554" s="66"/>
      <c r="S1554" s="66"/>
      <c r="T1554" s="67"/>
      <c r="U1554" s="36"/>
      <c r="V1554" s="36"/>
      <c r="W1554" s="36"/>
      <c r="X1554" s="36"/>
      <c r="Y1554" s="36"/>
      <c r="Z1554" s="36"/>
      <c r="AA1554" s="36"/>
      <c r="AB1554" s="36"/>
      <c r="AC1554" s="36"/>
      <c r="AD1554" s="36"/>
      <c r="AE1554" s="36"/>
      <c r="AT1554" s="19" t="s">
        <v>189</v>
      </c>
      <c r="AU1554" s="19" t="s">
        <v>80</v>
      </c>
    </row>
    <row r="1555" spans="1:65" s="2" customFormat="1" ht="11.25">
      <c r="A1555" s="36"/>
      <c r="B1555" s="37"/>
      <c r="C1555" s="38"/>
      <c r="D1555" s="198" t="s">
        <v>191</v>
      </c>
      <c r="E1555" s="38"/>
      <c r="F1555" s="199" t="s">
        <v>1585</v>
      </c>
      <c r="G1555" s="38"/>
      <c r="H1555" s="38"/>
      <c r="I1555" s="195"/>
      <c r="J1555" s="38"/>
      <c r="K1555" s="38"/>
      <c r="L1555" s="41"/>
      <c r="M1555" s="196"/>
      <c r="N1555" s="197"/>
      <c r="O1555" s="66"/>
      <c r="P1555" s="66"/>
      <c r="Q1555" s="66"/>
      <c r="R1555" s="66"/>
      <c r="S1555" s="66"/>
      <c r="T1555" s="67"/>
      <c r="U1555" s="36"/>
      <c r="V1555" s="36"/>
      <c r="W1555" s="36"/>
      <c r="X1555" s="36"/>
      <c r="Y1555" s="36"/>
      <c r="Z1555" s="36"/>
      <c r="AA1555" s="36"/>
      <c r="AB1555" s="36"/>
      <c r="AC1555" s="36"/>
      <c r="AD1555" s="36"/>
      <c r="AE1555" s="36"/>
      <c r="AT1555" s="19" t="s">
        <v>191</v>
      </c>
      <c r="AU1555" s="19" t="s">
        <v>80</v>
      </c>
    </row>
    <row r="1556" spans="1:65" s="13" customFormat="1" ht="11.25">
      <c r="B1556" s="200"/>
      <c r="C1556" s="201"/>
      <c r="D1556" s="193" t="s">
        <v>193</v>
      </c>
      <c r="E1556" s="202" t="s">
        <v>19</v>
      </c>
      <c r="F1556" s="203" t="s">
        <v>284</v>
      </c>
      <c r="G1556" s="201"/>
      <c r="H1556" s="202" t="s">
        <v>19</v>
      </c>
      <c r="I1556" s="204"/>
      <c r="J1556" s="201"/>
      <c r="K1556" s="201"/>
      <c r="L1556" s="205"/>
      <c r="M1556" s="206"/>
      <c r="N1556" s="207"/>
      <c r="O1556" s="207"/>
      <c r="P1556" s="207"/>
      <c r="Q1556" s="207"/>
      <c r="R1556" s="207"/>
      <c r="S1556" s="207"/>
      <c r="T1556" s="208"/>
      <c r="AT1556" s="209" t="s">
        <v>193</v>
      </c>
      <c r="AU1556" s="209" t="s">
        <v>80</v>
      </c>
      <c r="AV1556" s="13" t="s">
        <v>78</v>
      </c>
      <c r="AW1556" s="13" t="s">
        <v>33</v>
      </c>
      <c r="AX1556" s="13" t="s">
        <v>71</v>
      </c>
      <c r="AY1556" s="209" t="s">
        <v>180</v>
      </c>
    </row>
    <row r="1557" spans="1:65" s="14" customFormat="1" ht="33.75">
      <c r="B1557" s="210"/>
      <c r="C1557" s="211"/>
      <c r="D1557" s="193" t="s">
        <v>193</v>
      </c>
      <c r="E1557" s="212" t="s">
        <v>19</v>
      </c>
      <c r="F1557" s="213" t="s">
        <v>1560</v>
      </c>
      <c r="G1557" s="211"/>
      <c r="H1557" s="214">
        <v>50.051000000000002</v>
      </c>
      <c r="I1557" s="215"/>
      <c r="J1557" s="211"/>
      <c r="K1557" s="211"/>
      <c r="L1557" s="216"/>
      <c r="M1557" s="217"/>
      <c r="N1557" s="218"/>
      <c r="O1557" s="218"/>
      <c r="P1557" s="218"/>
      <c r="Q1557" s="218"/>
      <c r="R1557" s="218"/>
      <c r="S1557" s="218"/>
      <c r="T1557" s="219"/>
      <c r="AT1557" s="220" t="s">
        <v>193</v>
      </c>
      <c r="AU1557" s="220" t="s">
        <v>80</v>
      </c>
      <c r="AV1557" s="14" t="s">
        <v>80</v>
      </c>
      <c r="AW1557" s="14" t="s">
        <v>33</v>
      </c>
      <c r="AX1557" s="14" t="s">
        <v>71</v>
      </c>
      <c r="AY1557" s="220" t="s">
        <v>180</v>
      </c>
    </row>
    <row r="1558" spans="1:65" s="14" customFormat="1" ht="22.5">
      <c r="B1558" s="210"/>
      <c r="C1558" s="211"/>
      <c r="D1558" s="193" t="s">
        <v>193</v>
      </c>
      <c r="E1558" s="212" t="s">
        <v>19</v>
      </c>
      <c r="F1558" s="213" t="s">
        <v>1561</v>
      </c>
      <c r="G1558" s="211"/>
      <c r="H1558" s="214">
        <v>53.271999999999998</v>
      </c>
      <c r="I1558" s="215"/>
      <c r="J1558" s="211"/>
      <c r="K1558" s="211"/>
      <c r="L1558" s="216"/>
      <c r="M1558" s="217"/>
      <c r="N1558" s="218"/>
      <c r="O1558" s="218"/>
      <c r="P1558" s="218"/>
      <c r="Q1558" s="218"/>
      <c r="R1558" s="218"/>
      <c r="S1558" s="218"/>
      <c r="T1558" s="219"/>
      <c r="AT1558" s="220" t="s">
        <v>193</v>
      </c>
      <c r="AU1558" s="220" t="s">
        <v>80</v>
      </c>
      <c r="AV1558" s="14" t="s">
        <v>80</v>
      </c>
      <c r="AW1558" s="14" t="s">
        <v>33</v>
      </c>
      <c r="AX1558" s="14" t="s">
        <v>71</v>
      </c>
      <c r="AY1558" s="220" t="s">
        <v>180</v>
      </c>
    </row>
    <row r="1559" spans="1:65" s="14" customFormat="1" ht="22.5">
      <c r="B1559" s="210"/>
      <c r="C1559" s="211"/>
      <c r="D1559" s="193" t="s">
        <v>193</v>
      </c>
      <c r="E1559" s="212" t="s">
        <v>19</v>
      </c>
      <c r="F1559" s="213" t="s">
        <v>1562</v>
      </c>
      <c r="G1559" s="211"/>
      <c r="H1559" s="214">
        <v>63.353000000000002</v>
      </c>
      <c r="I1559" s="215"/>
      <c r="J1559" s="211"/>
      <c r="K1559" s="211"/>
      <c r="L1559" s="216"/>
      <c r="M1559" s="217"/>
      <c r="N1559" s="218"/>
      <c r="O1559" s="218"/>
      <c r="P1559" s="218"/>
      <c r="Q1559" s="218"/>
      <c r="R1559" s="218"/>
      <c r="S1559" s="218"/>
      <c r="T1559" s="219"/>
      <c r="AT1559" s="220" t="s">
        <v>193</v>
      </c>
      <c r="AU1559" s="220" t="s">
        <v>80</v>
      </c>
      <c r="AV1559" s="14" t="s">
        <v>80</v>
      </c>
      <c r="AW1559" s="14" t="s">
        <v>33</v>
      </c>
      <c r="AX1559" s="14" t="s">
        <v>71</v>
      </c>
      <c r="AY1559" s="220" t="s">
        <v>180</v>
      </c>
    </row>
    <row r="1560" spans="1:65" s="14" customFormat="1" ht="22.5">
      <c r="B1560" s="210"/>
      <c r="C1560" s="211"/>
      <c r="D1560" s="193" t="s">
        <v>193</v>
      </c>
      <c r="E1560" s="212" t="s">
        <v>19</v>
      </c>
      <c r="F1560" s="213" t="s">
        <v>1563</v>
      </c>
      <c r="G1560" s="211"/>
      <c r="H1560" s="214">
        <v>51.057000000000002</v>
      </c>
      <c r="I1560" s="215"/>
      <c r="J1560" s="211"/>
      <c r="K1560" s="211"/>
      <c r="L1560" s="216"/>
      <c r="M1560" s="217"/>
      <c r="N1560" s="218"/>
      <c r="O1560" s="218"/>
      <c r="P1560" s="218"/>
      <c r="Q1560" s="218"/>
      <c r="R1560" s="218"/>
      <c r="S1560" s="218"/>
      <c r="T1560" s="219"/>
      <c r="AT1560" s="220" t="s">
        <v>193</v>
      </c>
      <c r="AU1560" s="220" t="s">
        <v>80</v>
      </c>
      <c r="AV1560" s="14" t="s">
        <v>80</v>
      </c>
      <c r="AW1560" s="14" t="s">
        <v>33</v>
      </c>
      <c r="AX1560" s="14" t="s">
        <v>71</v>
      </c>
      <c r="AY1560" s="220" t="s">
        <v>180</v>
      </c>
    </row>
    <row r="1561" spans="1:65" s="14" customFormat="1" ht="11.25">
      <c r="B1561" s="210"/>
      <c r="C1561" s="211"/>
      <c r="D1561" s="193" t="s">
        <v>193</v>
      </c>
      <c r="E1561" s="212" t="s">
        <v>19</v>
      </c>
      <c r="F1561" s="213" t="s">
        <v>1564</v>
      </c>
      <c r="G1561" s="211"/>
      <c r="H1561" s="214">
        <v>-9.16</v>
      </c>
      <c r="I1561" s="215"/>
      <c r="J1561" s="211"/>
      <c r="K1561" s="211"/>
      <c r="L1561" s="216"/>
      <c r="M1561" s="217"/>
      <c r="N1561" s="218"/>
      <c r="O1561" s="218"/>
      <c r="P1561" s="218"/>
      <c r="Q1561" s="218"/>
      <c r="R1561" s="218"/>
      <c r="S1561" s="218"/>
      <c r="T1561" s="219"/>
      <c r="AT1561" s="220" t="s">
        <v>193</v>
      </c>
      <c r="AU1561" s="220" t="s">
        <v>80</v>
      </c>
      <c r="AV1561" s="14" t="s">
        <v>80</v>
      </c>
      <c r="AW1561" s="14" t="s">
        <v>33</v>
      </c>
      <c r="AX1561" s="14" t="s">
        <v>71</v>
      </c>
      <c r="AY1561" s="220" t="s">
        <v>180</v>
      </c>
    </row>
    <row r="1562" spans="1:65" s="14" customFormat="1" ht="11.25">
      <c r="B1562" s="210"/>
      <c r="C1562" s="211"/>
      <c r="D1562" s="193" t="s">
        <v>193</v>
      </c>
      <c r="E1562" s="212" t="s">
        <v>19</v>
      </c>
      <c r="F1562" s="213" t="s">
        <v>338</v>
      </c>
      <c r="G1562" s="211"/>
      <c r="H1562" s="214">
        <v>10.144</v>
      </c>
      <c r="I1562" s="215"/>
      <c r="J1562" s="211"/>
      <c r="K1562" s="211"/>
      <c r="L1562" s="216"/>
      <c r="M1562" s="217"/>
      <c r="N1562" s="218"/>
      <c r="O1562" s="218"/>
      <c r="P1562" s="218"/>
      <c r="Q1562" s="218"/>
      <c r="R1562" s="218"/>
      <c r="S1562" s="218"/>
      <c r="T1562" s="219"/>
      <c r="AT1562" s="220" t="s">
        <v>193</v>
      </c>
      <c r="AU1562" s="220" t="s">
        <v>80</v>
      </c>
      <c r="AV1562" s="14" t="s">
        <v>80</v>
      </c>
      <c r="AW1562" s="14" t="s">
        <v>33</v>
      </c>
      <c r="AX1562" s="14" t="s">
        <v>71</v>
      </c>
      <c r="AY1562" s="220" t="s">
        <v>180</v>
      </c>
    </row>
    <row r="1563" spans="1:65" s="14" customFormat="1" ht="11.25">
      <c r="B1563" s="210"/>
      <c r="C1563" s="211"/>
      <c r="D1563" s="193" t="s">
        <v>193</v>
      </c>
      <c r="E1563" s="212" t="s">
        <v>19</v>
      </c>
      <c r="F1563" s="213" t="s">
        <v>350</v>
      </c>
      <c r="G1563" s="211"/>
      <c r="H1563" s="214">
        <v>7.4</v>
      </c>
      <c r="I1563" s="215"/>
      <c r="J1563" s="211"/>
      <c r="K1563" s="211"/>
      <c r="L1563" s="216"/>
      <c r="M1563" s="217"/>
      <c r="N1563" s="218"/>
      <c r="O1563" s="218"/>
      <c r="P1563" s="218"/>
      <c r="Q1563" s="218"/>
      <c r="R1563" s="218"/>
      <c r="S1563" s="218"/>
      <c r="T1563" s="219"/>
      <c r="AT1563" s="220" t="s">
        <v>193</v>
      </c>
      <c r="AU1563" s="220" t="s">
        <v>80</v>
      </c>
      <c r="AV1563" s="14" t="s">
        <v>80</v>
      </c>
      <c r="AW1563" s="14" t="s">
        <v>33</v>
      </c>
      <c r="AX1563" s="14" t="s">
        <v>71</v>
      </c>
      <c r="AY1563" s="220" t="s">
        <v>180</v>
      </c>
    </row>
    <row r="1564" spans="1:65" s="14" customFormat="1" ht="11.25">
      <c r="B1564" s="210"/>
      <c r="C1564" s="211"/>
      <c r="D1564" s="193" t="s">
        <v>193</v>
      </c>
      <c r="E1564" s="212" t="s">
        <v>19</v>
      </c>
      <c r="F1564" s="213" t="s">
        <v>356</v>
      </c>
      <c r="G1564" s="211"/>
      <c r="H1564" s="214">
        <v>14.8</v>
      </c>
      <c r="I1564" s="215"/>
      <c r="J1564" s="211"/>
      <c r="K1564" s="211"/>
      <c r="L1564" s="216"/>
      <c r="M1564" s="217"/>
      <c r="N1564" s="218"/>
      <c r="O1564" s="218"/>
      <c r="P1564" s="218"/>
      <c r="Q1564" s="218"/>
      <c r="R1564" s="218"/>
      <c r="S1564" s="218"/>
      <c r="T1564" s="219"/>
      <c r="AT1564" s="220" t="s">
        <v>193</v>
      </c>
      <c r="AU1564" s="220" t="s">
        <v>80</v>
      </c>
      <c r="AV1564" s="14" t="s">
        <v>80</v>
      </c>
      <c r="AW1564" s="14" t="s">
        <v>33</v>
      </c>
      <c r="AX1564" s="14" t="s">
        <v>71</v>
      </c>
      <c r="AY1564" s="220" t="s">
        <v>180</v>
      </c>
    </row>
    <row r="1565" spans="1:65" s="14" customFormat="1" ht="11.25">
      <c r="B1565" s="210"/>
      <c r="C1565" s="211"/>
      <c r="D1565" s="193" t="s">
        <v>193</v>
      </c>
      <c r="E1565" s="212" t="s">
        <v>19</v>
      </c>
      <c r="F1565" s="213" t="s">
        <v>368</v>
      </c>
      <c r="G1565" s="211"/>
      <c r="H1565" s="214">
        <v>9.6969999999999992</v>
      </c>
      <c r="I1565" s="215"/>
      <c r="J1565" s="211"/>
      <c r="K1565" s="211"/>
      <c r="L1565" s="216"/>
      <c r="M1565" s="217"/>
      <c r="N1565" s="218"/>
      <c r="O1565" s="218"/>
      <c r="P1565" s="218"/>
      <c r="Q1565" s="218"/>
      <c r="R1565" s="218"/>
      <c r="S1565" s="218"/>
      <c r="T1565" s="219"/>
      <c r="AT1565" s="220" t="s">
        <v>193</v>
      </c>
      <c r="AU1565" s="220" t="s">
        <v>80</v>
      </c>
      <c r="AV1565" s="14" t="s">
        <v>80</v>
      </c>
      <c r="AW1565" s="14" t="s">
        <v>33</v>
      </c>
      <c r="AX1565" s="14" t="s">
        <v>71</v>
      </c>
      <c r="AY1565" s="220" t="s">
        <v>180</v>
      </c>
    </row>
    <row r="1566" spans="1:65" s="14" customFormat="1" ht="11.25">
      <c r="B1566" s="210"/>
      <c r="C1566" s="211"/>
      <c r="D1566" s="193" t="s">
        <v>193</v>
      </c>
      <c r="E1566" s="212" t="s">
        <v>19</v>
      </c>
      <c r="F1566" s="213" t="s">
        <v>373</v>
      </c>
      <c r="G1566" s="211"/>
      <c r="H1566" s="214">
        <v>52.436999999999998</v>
      </c>
      <c r="I1566" s="215"/>
      <c r="J1566" s="211"/>
      <c r="K1566" s="211"/>
      <c r="L1566" s="216"/>
      <c r="M1566" s="217"/>
      <c r="N1566" s="218"/>
      <c r="O1566" s="218"/>
      <c r="P1566" s="218"/>
      <c r="Q1566" s="218"/>
      <c r="R1566" s="218"/>
      <c r="S1566" s="218"/>
      <c r="T1566" s="219"/>
      <c r="AT1566" s="220" t="s">
        <v>193</v>
      </c>
      <c r="AU1566" s="220" t="s">
        <v>80</v>
      </c>
      <c r="AV1566" s="14" t="s">
        <v>80</v>
      </c>
      <c r="AW1566" s="14" t="s">
        <v>33</v>
      </c>
      <c r="AX1566" s="14" t="s">
        <v>71</v>
      </c>
      <c r="AY1566" s="220" t="s">
        <v>180</v>
      </c>
    </row>
    <row r="1567" spans="1:65" s="15" customFormat="1" ht="11.25">
      <c r="B1567" s="221"/>
      <c r="C1567" s="222"/>
      <c r="D1567" s="193" t="s">
        <v>193</v>
      </c>
      <c r="E1567" s="223" t="s">
        <v>19</v>
      </c>
      <c r="F1567" s="224" t="s">
        <v>238</v>
      </c>
      <c r="G1567" s="222"/>
      <c r="H1567" s="225">
        <v>303.05100000000004</v>
      </c>
      <c r="I1567" s="226"/>
      <c r="J1567" s="222"/>
      <c r="K1567" s="222"/>
      <c r="L1567" s="227"/>
      <c r="M1567" s="228"/>
      <c r="N1567" s="229"/>
      <c r="O1567" s="229"/>
      <c r="P1567" s="229"/>
      <c r="Q1567" s="229"/>
      <c r="R1567" s="229"/>
      <c r="S1567" s="229"/>
      <c r="T1567" s="230"/>
      <c r="AT1567" s="231" t="s">
        <v>193</v>
      </c>
      <c r="AU1567" s="231" t="s">
        <v>80</v>
      </c>
      <c r="AV1567" s="15" t="s">
        <v>187</v>
      </c>
      <c r="AW1567" s="15" t="s">
        <v>33</v>
      </c>
      <c r="AX1567" s="15" t="s">
        <v>78</v>
      </c>
      <c r="AY1567" s="231" t="s">
        <v>180</v>
      </c>
    </row>
    <row r="1568" spans="1:65" s="12" customFormat="1" ht="22.9" customHeight="1">
      <c r="B1568" s="164"/>
      <c r="C1568" s="165"/>
      <c r="D1568" s="166" t="s">
        <v>70</v>
      </c>
      <c r="E1568" s="178" t="s">
        <v>1586</v>
      </c>
      <c r="F1568" s="178" t="s">
        <v>1587</v>
      </c>
      <c r="G1568" s="165"/>
      <c r="H1568" s="165"/>
      <c r="I1568" s="168"/>
      <c r="J1568" s="179">
        <f>BK1568</f>
        <v>0</v>
      </c>
      <c r="K1568" s="165"/>
      <c r="L1568" s="170"/>
      <c r="M1568" s="171"/>
      <c r="N1568" s="172"/>
      <c r="O1568" s="172"/>
      <c r="P1568" s="173">
        <f>SUM(P1569:P1578)</f>
        <v>0</v>
      </c>
      <c r="Q1568" s="172"/>
      <c r="R1568" s="173">
        <f>SUM(R1569:R1578)</f>
        <v>0</v>
      </c>
      <c r="S1568" s="172"/>
      <c r="T1568" s="174">
        <f>SUM(T1569:T1578)</f>
        <v>0</v>
      </c>
      <c r="AR1568" s="175" t="s">
        <v>80</v>
      </c>
      <c r="AT1568" s="176" t="s">
        <v>70</v>
      </c>
      <c r="AU1568" s="176" t="s">
        <v>78</v>
      </c>
      <c r="AY1568" s="175" t="s">
        <v>180</v>
      </c>
      <c r="BK1568" s="177">
        <f>SUM(BK1569:BK1578)</f>
        <v>0</v>
      </c>
    </row>
    <row r="1569" spans="1:65" s="2" customFormat="1" ht="16.5" customHeight="1">
      <c r="A1569" s="36"/>
      <c r="B1569" s="37"/>
      <c r="C1569" s="180" t="s">
        <v>1588</v>
      </c>
      <c r="D1569" s="180" t="s">
        <v>182</v>
      </c>
      <c r="E1569" s="181" t="s">
        <v>1589</v>
      </c>
      <c r="F1569" s="182" t="s">
        <v>1590</v>
      </c>
      <c r="G1569" s="183" t="s">
        <v>1591</v>
      </c>
      <c r="H1569" s="184">
        <v>48</v>
      </c>
      <c r="I1569" s="185"/>
      <c r="J1569" s="186">
        <f>ROUND(I1569*H1569,2)</f>
        <v>0</v>
      </c>
      <c r="K1569" s="182" t="s">
        <v>1592</v>
      </c>
      <c r="L1569" s="41"/>
      <c r="M1569" s="187" t="s">
        <v>19</v>
      </c>
      <c r="N1569" s="188" t="s">
        <v>42</v>
      </c>
      <c r="O1569" s="66"/>
      <c r="P1569" s="189">
        <f>O1569*H1569</f>
        <v>0</v>
      </c>
      <c r="Q1569" s="189">
        <v>0</v>
      </c>
      <c r="R1569" s="189">
        <f>Q1569*H1569</f>
        <v>0</v>
      </c>
      <c r="S1569" s="189">
        <v>0</v>
      </c>
      <c r="T1569" s="190">
        <f>S1569*H1569</f>
        <v>0</v>
      </c>
      <c r="U1569" s="36"/>
      <c r="V1569" s="36"/>
      <c r="W1569" s="36"/>
      <c r="X1569" s="36"/>
      <c r="Y1569" s="36"/>
      <c r="Z1569" s="36"/>
      <c r="AA1569" s="36"/>
      <c r="AB1569" s="36"/>
      <c r="AC1569" s="36"/>
      <c r="AD1569" s="36"/>
      <c r="AE1569" s="36"/>
      <c r="AR1569" s="191" t="s">
        <v>312</v>
      </c>
      <c r="AT1569" s="191" t="s">
        <v>182</v>
      </c>
      <c r="AU1569" s="191" t="s">
        <v>80</v>
      </c>
      <c r="AY1569" s="19" t="s">
        <v>180</v>
      </c>
      <c r="BE1569" s="192">
        <f>IF(N1569="základní",J1569,0)</f>
        <v>0</v>
      </c>
      <c r="BF1569" s="192">
        <f>IF(N1569="snížená",J1569,0)</f>
        <v>0</v>
      </c>
      <c r="BG1569" s="192">
        <f>IF(N1569="zákl. přenesená",J1569,0)</f>
        <v>0</v>
      </c>
      <c r="BH1569" s="192">
        <f>IF(N1569="sníž. přenesená",J1569,0)</f>
        <v>0</v>
      </c>
      <c r="BI1569" s="192">
        <f>IF(N1569="nulová",J1569,0)</f>
        <v>0</v>
      </c>
      <c r="BJ1569" s="19" t="s">
        <v>78</v>
      </c>
      <c r="BK1569" s="192">
        <f>ROUND(I1569*H1569,2)</f>
        <v>0</v>
      </c>
      <c r="BL1569" s="19" t="s">
        <v>312</v>
      </c>
      <c r="BM1569" s="191" t="s">
        <v>1593</v>
      </c>
    </row>
    <row r="1570" spans="1:65" s="2" customFormat="1" ht="11.25">
      <c r="A1570" s="36"/>
      <c r="B1570" s="37"/>
      <c r="C1570" s="38"/>
      <c r="D1570" s="193" t="s">
        <v>189</v>
      </c>
      <c r="E1570" s="38"/>
      <c r="F1570" s="194" t="s">
        <v>1590</v>
      </c>
      <c r="G1570" s="38"/>
      <c r="H1570" s="38"/>
      <c r="I1570" s="195"/>
      <c r="J1570" s="38"/>
      <c r="K1570" s="38"/>
      <c r="L1570" s="41"/>
      <c r="M1570" s="196"/>
      <c r="N1570" s="197"/>
      <c r="O1570" s="66"/>
      <c r="P1570" s="66"/>
      <c r="Q1570" s="66"/>
      <c r="R1570" s="66"/>
      <c r="S1570" s="66"/>
      <c r="T1570" s="67"/>
      <c r="U1570" s="36"/>
      <c r="V1570" s="36"/>
      <c r="W1570" s="36"/>
      <c r="X1570" s="36"/>
      <c r="Y1570" s="36"/>
      <c r="Z1570" s="36"/>
      <c r="AA1570" s="36"/>
      <c r="AB1570" s="36"/>
      <c r="AC1570" s="36"/>
      <c r="AD1570" s="36"/>
      <c r="AE1570" s="36"/>
      <c r="AT1570" s="19" t="s">
        <v>189</v>
      </c>
      <c r="AU1570" s="19" t="s">
        <v>80</v>
      </c>
    </row>
    <row r="1571" spans="1:65" s="13" customFormat="1" ht="22.5">
      <c r="B1571" s="200"/>
      <c r="C1571" s="201"/>
      <c r="D1571" s="193" t="s">
        <v>193</v>
      </c>
      <c r="E1571" s="202" t="s">
        <v>19</v>
      </c>
      <c r="F1571" s="203" t="s">
        <v>1594</v>
      </c>
      <c r="G1571" s="201"/>
      <c r="H1571" s="202" t="s">
        <v>19</v>
      </c>
      <c r="I1571" s="204"/>
      <c r="J1571" s="201"/>
      <c r="K1571" s="201"/>
      <c r="L1571" s="205"/>
      <c r="M1571" s="206"/>
      <c r="N1571" s="207"/>
      <c r="O1571" s="207"/>
      <c r="P1571" s="207"/>
      <c r="Q1571" s="207"/>
      <c r="R1571" s="207"/>
      <c r="S1571" s="207"/>
      <c r="T1571" s="208"/>
      <c r="AT1571" s="209" t="s">
        <v>193</v>
      </c>
      <c r="AU1571" s="209" t="s">
        <v>80</v>
      </c>
      <c r="AV1571" s="13" t="s">
        <v>78</v>
      </c>
      <c r="AW1571" s="13" t="s">
        <v>33</v>
      </c>
      <c r="AX1571" s="13" t="s">
        <v>71</v>
      </c>
      <c r="AY1571" s="209" t="s">
        <v>180</v>
      </c>
    </row>
    <row r="1572" spans="1:65" s="14" customFormat="1" ht="11.25">
      <c r="B1572" s="210"/>
      <c r="C1572" s="211"/>
      <c r="D1572" s="193" t="s">
        <v>193</v>
      </c>
      <c r="E1572" s="212" t="s">
        <v>19</v>
      </c>
      <c r="F1572" s="213" t="s">
        <v>1595</v>
      </c>
      <c r="G1572" s="211"/>
      <c r="H1572" s="214">
        <v>48</v>
      </c>
      <c r="I1572" s="215"/>
      <c r="J1572" s="211"/>
      <c r="K1572" s="211"/>
      <c r="L1572" s="216"/>
      <c r="M1572" s="217"/>
      <c r="N1572" s="218"/>
      <c r="O1572" s="218"/>
      <c r="P1572" s="218"/>
      <c r="Q1572" s="218"/>
      <c r="R1572" s="218"/>
      <c r="S1572" s="218"/>
      <c r="T1572" s="219"/>
      <c r="AT1572" s="220" t="s">
        <v>193</v>
      </c>
      <c r="AU1572" s="220" t="s">
        <v>80</v>
      </c>
      <c r="AV1572" s="14" t="s">
        <v>80</v>
      </c>
      <c r="AW1572" s="14" t="s">
        <v>33</v>
      </c>
      <c r="AX1572" s="14" t="s">
        <v>78</v>
      </c>
      <c r="AY1572" s="220" t="s">
        <v>180</v>
      </c>
    </row>
    <row r="1573" spans="1:65" s="13" customFormat="1" ht="11.25">
      <c r="B1573" s="200"/>
      <c r="C1573" s="201"/>
      <c r="D1573" s="193" t="s">
        <v>193</v>
      </c>
      <c r="E1573" s="202" t="s">
        <v>19</v>
      </c>
      <c r="F1573" s="203" t="s">
        <v>1596</v>
      </c>
      <c r="G1573" s="201"/>
      <c r="H1573" s="202" t="s">
        <v>19</v>
      </c>
      <c r="I1573" s="204"/>
      <c r="J1573" s="201"/>
      <c r="K1573" s="201"/>
      <c r="L1573" s="205"/>
      <c r="M1573" s="206"/>
      <c r="N1573" s="207"/>
      <c r="O1573" s="207"/>
      <c r="P1573" s="207"/>
      <c r="Q1573" s="207"/>
      <c r="R1573" s="207"/>
      <c r="S1573" s="207"/>
      <c r="T1573" s="208"/>
      <c r="AT1573" s="209" t="s">
        <v>193</v>
      </c>
      <c r="AU1573" s="209" t="s">
        <v>80</v>
      </c>
      <c r="AV1573" s="13" t="s">
        <v>78</v>
      </c>
      <c r="AW1573" s="13" t="s">
        <v>33</v>
      </c>
      <c r="AX1573" s="13" t="s">
        <v>71</v>
      </c>
      <c r="AY1573" s="209" t="s">
        <v>180</v>
      </c>
    </row>
    <row r="1574" spans="1:65" s="13" customFormat="1" ht="22.5">
      <c r="B1574" s="200"/>
      <c r="C1574" s="201"/>
      <c r="D1574" s="193" t="s">
        <v>193</v>
      </c>
      <c r="E1574" s="202" t="s">
        <v>19</v>
      </c>
      <c r="F1574" s="203" t="s">
        <v>1597</v>
      </c>
      <c r="G1574" s="201"/>
      <c r="H1574" s="202" t="s">
        <v>19</v>
      </c>
      <c r="I1574" s="204"/>
      <c r="J1574" s="201"/>
      <c r="K1574" s="201"/>
      <c r="L1574" s="205"/>
      <c r="M1574" s="206"/>
      <c r="N1574" s="207"/>
      <c r="O1574" s="207"/>
      <c r="P1574" s="207"/>
      <c r="Q1574" s="207"/>
      <c r="R1574" s="207"/>
      <c r="S1574" s="207"/>
      <c r="T1574" s="208"/>
      <c r="AT1574" s="209" t="s">
        <v>193</v>
      </c>
      <c r="AU1574" s="209" t="s">
        <v>80</v>
      </c>
      <c r="AV1574" s="13" t="s">
        <v>78</v>
      </c>
      <c r="AW1574" s="13" t="s">
        <v>33</v>
      </c>
      <c r="AX1574" s="13" t="s">
        <v>71</v>
      </c>
      <c r="AY1574" s="209" t="s">
        <v>180</v>
      </c>
    </row>
    <row r="1575" spans="1:65" s="13" customFormat="1" ht="11.25">
      <c r="B1575" s="200"/>
      <c r="C1575" s="201"/>
      <c r="D1575" s="193" t="s">
        <v>193</v>
      </c>
      <c r="E1575" s="202" t="s">
        <v>19</v>
      </c>
      <c r="F1575" s="203" t="s">
        <v>1598</v>
      </c>
      <c r="G1575" s="201"/>
      <c r="H1575" s="202" t="s">
        <v>19</v>
      </c>
      <c r="I1575" s="204"/>
      <c r="J1575" s="201"/>
      <c r="K1575" s="201"/>
      <c r="L1575" s="205"/>
      <c r="M1575" s="206"/>
      <c r="N1575" s="207"/>
      <c r="O1575" s="207"/>
      <c r="P1575" s="207"/>
      <c r="Q1575" s="207"/>
      <c r="R1575" s="207"/>
      <c r="S1575" s="207"/>
      <c r="T1575" s="208"/>
      <c r="AT1575" s="209" t="s">
        <v>193</v>
      </c>
      <c r="AU1575" s="209" t="s">
        <v>80</v>
      </c>
      <c r="AV1575" s="13" t="s">
        <v>78</v>
      </c>
      <c r="AW1575" s="13" t="s">
        <v>33</v>
      </c>
      <c r="AX1575" s="13" t="s">
        <v>71</v>
      </c>
      <c r="AY1575" s="209" t="s">
        <v>180</v>
      </c>
    </row>
    <row r="1576" spans="1:65" s="2" customFormat="1" ht="24.2" customHeight="1">
      <c r="A1576" s="36"/>
      <c r="B1576" s="37"/>
      <c r="C1576" s="180" t="s">
        <v>1599</v>
      </c>
      <c r="D1576" s="180" t="s">
        <v>182</v>
      </c>
      <c r="E1576" s="181" t="s">
        <v>1600</v>
      </c>
      <c r="F1576" s="182" t="s">
        <v>1601</v>
      </c>
      <c r="G1576" s="183" t="s">
        <v>832</v>
      </c>
      <c r="H1576" s="184">
        <v>1</v>
      </c>
      <c r="I1576" s="185"/>
      <c r="J1576" s="186">
        <f>ROUND(I1576*H1576,2)</f>
        <v>0</v>
      </c>
      <c r="K1576" s="182" t="s">
        <v>1592</v>
      </c>
      <c r="L1576" s="41"/>
      <c r="M1576" s="187" t="s">
        <v>19</v>
      </c>
      <c r="N1576" s="188" t="s">
        <v>42</v>
      </c>
      <c r="O1576" s="66"/>
      <c r="P1576" s="189">
        <f>O1576*H1576</f>
        <v>0</v>
      </c>
      <c r="Q1576" s="189">
        <v>0</v>
      </c>
      <c r="R1576" s="189">
        <f>Q1576*H1576</f>
        <v>0</v>
      </c>
      <c r="S1576" s="189">
        <v>0</v>
      </c>
      <c r="T1576" s="190">
        <f>S1576*H1576</f>
        <v>0</v>
      </c>
      <c r="U1576" s="36"/>
      <c r="V1576" s="36"/>
      <c r="W1576" s="36"/>
      <c r="X1576" s="36"/>
      <c r="Y1576" s="36"/>
      <c r="Z1576" s="36"/>
      <c r="AA1576" s="36"/>
      <c r="AB1576" s="36"/>
      <c r="AC1576" s="36"/>
      <c r="AD1576" s="36"/>
      <c r="AE1576" s="36"/>
      <c r="AR1576" s="191" t="s">
        <v>312</v>
      </c>
      <c r="AT1576" s="191" t="s">
        <v>182</v>
      </c>
      <c r="AU1576" s="191" t="s">
        <v>80</v>
      </c>
      <c r="AY1576" s="19" t="s">
        <v>180</v>
      </c>
      <c r="BE1576" s="192">
        <f>IF(N1576="základní",J1576,0)</f>
        <v>0</v>
      </c>
      <c r="BF1576" s="192">
        <f>IF(N1576="snížená",J1576,0)</f>
        <v>0</v>
      </c>
      <c r="BG1576" s="192">
        <f>IF(N1576="zákl. přenesená",J1576,0)</f>
        <v>0</v>
      </c>
      <c r="BH1576" s="192">
        <f>IF(N1576="sníž. přenesená",J1576,0)</f>
        <v>0</v>
      </c>
      <c r="BI1576" s="192">
        <f>IF(N1576="nulová",J1576,0)</f>
        <v>0</v>
      </c>
      <c r="BJ1576" s="19" t="s">
        <v>78</v>
      </c>
      <c r="BK1576" s="192">
        <f>ROUND(I1576*H1576,2)</f>
        <v>0</v>
      </c>
      <c r="BL1576" s="19" t="s">
        <v>312</v>
      </c>
      <c r="BM1576" s="191" t="s">
        <v>1602</v>
      </c>
    </row>
    <row r="1577" spans="1:65" s="2" customFormat="1" ht="11.25">
      <c r="A1577" s="36"/>
      <c r="B1577" s="37"/>
      <c r="C1577" s="38"/>
      <c r="D1577" s="193" t="s">
        <v>189</v>
      </c>
      <c r="E1577" s="38"/>
      <c r="F1577" s="194" t="s">
        <v>1603</v>
      </c>
      <c r="G1577" s="38"/>
      <c r="H1577" s="38"/>
      <c r="I1577" s="195"/>
      <c r="J1577" s="38"/>
      <c r="K1577" s="38"/>
      <c r="L1577" s="41"/>
      <c r="M1577" s="196"/>
      <c r="N1577" s="197"/>
      <c r="O1577" s="66"/>
      <c r="P1577" s="66"/>
      <c r="Q1577" s="66"/>
      <c r="R1577" s="66"/>
      <c r="S1577" s="66"/>
      <c r="T1577" s="67"/>
      <c r="U1577" s="36"/>
      <c r="V1577" s="36"/>
      <c r="W1577" s="36"/>
      <c r="X1577" s="36"/>
      <c r="Y1577" s="36"/>
      <c r="Z1577" s="36"/>
      <c r="AA1577" s="36"/>
      <c r="AB1577" s="36"/>
      <c r="AC1577" s="36"/>
      <c r="AD1577" s="36"/>
      <c r="AE1577" s="36"/>
      <c r="AT1577" s="19" t="s">
        <v>189</v>
      </c>
      <c r="AU1577" s="19" t="s">
        <v>80</v>
      </c>
    </row>
    <row r="1578" spans="1:65" s="14" customFormat="1" ht="33.75">
      <c r="B1578" s="210"/>
      <c r="C1578" s="211"/>
      <c r="D1578" s="193" t="s">
        <v>193</v>
      </c>
      <c r="E1578" s="212" t="s">
        <v>19</v>
      </c>
      <c r="F1578" s="213" t="s">
        <v>1604</v>
      </c>
      <c r="G1578" s="211"/>
      <c r="H1578" s="214">
        <v>1</v>
      </c>
      <c r="I1578" s="215"/>
      <c r="J1578" s="211"/>
      <c r="K1578" s="211"/>
      <c r="L1578" s="216"/>
      <c r="M1578" s="254"/>
      <c r="N1578" s="255"/>
      <c r="O1578" s="255"/>
      <c r="P1578" s="255"/>
      <c r="Q1578" s="255"/>
      <c r="R1578" s="255"/>
      <c r="S1578" s="255"/>
      <c r="T1578" s="256"/>
      <c r="AT1578" s="220" t="s">
        <v>193</v>
      </c>
      <c r="AU1578" s="220" t="s">
        <v>80</v>
      </c>
      <c r="AV1578" s="14" t="s">
        <v>80</v>
      </c>
      <c r="AW1578" s="14" t="s">
        <v>33</v>
      </c>
      <c r="AX1578" s="14" t="s">
        <v>78</v>
      </c>
      <c r="AY1578" s="220" t="s">
        <v>180</v>
      </c>
    </row>
    <row r="1579" spans="1:65" s="2" customFormat="1" ht="6.95" customHeight="1">
      <c r="A1579" s="36"/>
      <c r="B1579" s="49"/>
      <c r="C1579" s="50"/>
      <c r="D1579" s="50"/>
      <c r="E1579" s="50"/>
      <c r="F1579" s="50"/>
      <c r="G1579" s="50"/>
      <c r="H1579" s="50"/>
      <c r="I1579" s="50"/>
      <c r="J1579" s="50"/>
      <c r="K1579" s="50"/>
      <c r="L1579" s="41"/>
      <c r="M1579" s="36"/>
      <c r="O1579" s="36"/>
      <c r="P1579" s="36"/>
      <c r="Q1579" s="36"/>
      <c r="R1579" s="36"/>
      <c r="S1579" s="36"/>
      <c r="T1579" s="36"/>
      <c r="U1579" s="36"/>
      <c r="V1579" s="36"/>
      <c r="W1579" s="36"/>
      <c r="X1579" s="36"/>
      <c r="Y1579" s="36"/>
      <c r="Z1579" s="36"/>
      <c r="AA1579" s="36"/>
      <c r="AB1579" s="36"/>
      <c r="AC1579" s="36"/>
      <c r="AD1579" s="36"/>
      <c r="AE1579" s="36"/>
    </row>
  </sheetData>
  <sheetProtection algorithmName="SHA-512" hashValue="JakHHhdpWO2aiehJDN/cWUC0pb3K7KA9iDmGhK+9fBU2QvK1Ka0meQP28a0calcvFWm3bT59aaNfERJKOejsVA==" saltValue="flJzoi3+E9BJO8c8Qnp420rRaoEhvCeV13Czgfk4LZTTlfkf8+9AKqn0shW2ylmDd+sp/UmFS98t8ogaCNSv3Q==" spinCount="100000" sheet="1" objects="1" scenarios="1" formatColumns="0" formatRows="0" autoFilter="0"/>
  <autoFilter ref="C111:K1578"/>
  <mergeCells count="12">
    <mergeCell ref="E104:H104"/>
    <mergeCell ref="L2:V2"/>
    <mergeCell ref="E50:H50"/>
    <mergeCell ref="E52:H52"/>
    <mergeCell ref="E54:H54"/>
    <mergeCell ref="E100:H100"/>
    <mergeCell ref="E102:H102"/>
    <mergeCell ref="E7:H7"/>
    <mergeCell ref="E9:H9"/>
    <mergeCell ref="E11:H11"/>
    <mergeCell ref="E20:H20"/>
    <mergeCell ref="E29:H29"/>
  </mergeCells>
  <hyperlinks>
    <hyperlink ref="F117" r:id="rId1"/>
    <hyperlink ref="F122" r:id="rId2"/>
    <hyperlink ref="F128" r:id="rId3"/>
    <hyperlink ref="F132" r:id="rId4"/>
    <hyperlink ref="F136" r:id="rId5"/>
    <hyperlink ref="F142" r:id="rId6"/>
    <hyperlink ref="F151" r:id="rId7"/>
    <hyperlink ref="F157" r:id="rId8"/>
    <hyperlink ref="F162" r:id="rId9"/>
    <hyperlink ref="F167" r:id="rId10"/>
    <hyperlink ref="F174" r:id="rId11"/>
    <hyperlink ref="F181" r:id="rId12"/>
    <hyperlink ref="F188" r:id="rId13"/>
    <hyperlink ref="F212" r:id="rId14"/>
    <hyperlink ref="F221" r:id="rId15"/>
    <hyperlink ref="F264" r:id="rId16"/>
    <hyperlink ref="F283" r:id="rId17"/>
    <hyperlink ref="F296" r:id="rId18"/>
    <hyperlink ref="F322" r:id="rId19"/>
    <hyperlink ref="F346" r:id="rId20"/>
    <hyperlink ref="F360" r:id="rId21"/>
    <hyperlink ref="F367" r:id="rId22"/>
    <hyperlink ref="F374" r:id="rId23"/>
    <hyperlink ref="F379" r:id="rId24"/>
    <hyperlink ref="F394" r:id="rId25"/>
    <hyperlink ref="F401" r:id="rId26"/>
    <hyperlink ref="F407" r:id="rId27"/>
    <hyperlink ref="F411" r:id="rId28"/>
    <hyperlink ref="F416" r:id="rId29"/>
    <hyperlink ref="F426" r:id="rId30"/>
    <hyperlink ref="F435" r:id="rId31"/>
    <hyperlink ref="F440" r:id="rId32"/>
    <hyperlink ref="F444" r:id="rId33"/>
    <hyperlink ref="F449" r:id="rId34"/>
    <hyperlink ref="F455" r:id="rId35"/>
    <hyperlink ref="F459" r:id="rId36"/>
    <hyperlink ref="F463" r:id="rId37"/>
    <hyperlink ref="F467" r:id="rId38"/>
    <hyperlink ref="F471" r:id="rId39"/>
    <hyperlink ref="F475" r:id="rId40"/>
    <hyperlink ref="F480" r:id="rId41"/>
    <hyperlink ref="F496" r:id="rId42"/>
    <hyperlink ref="F520" r:id="rId43"/>
    <hyperlink ref="F533" r:id="rId44"/>
    <hyperlink ref="F538" r:id="rId45"/>
    <hyperlink ref="F544" r:id="rId46"/>
    <hyperlink ref="F552" r:id="rId47"/>
    <hyperlink ref="F558" r:id="rId48"/>
    <hyperlink ref="F565" r:id="rId49"/>
    <hyperlink ref="F572" r:id="rId50"/>
    <hyperlink ref="F579" r:id="rId51"/>
    <hyperlink ref="F586" r:id="rId52"/>
    <hyperlink ref="F591" r:id="rId53"/>
    <hyperlink ref="F597" r:id="rId54"/>
    <hyperlink ref="F603" r:id="rId55"/>
    <hyperlink ref="F606" r:id="rId56"/>
    <hyperlink ref="F610" r:id="rId57"/>
    <hyperlink ref="F614" r:id="rId58"/>
    <hyperlink ref="F617" r:id="rId59"/>
    <hyperlink ref="F621" r:id="rId60"/>
    <hyperlink ref="F625" r:id="rId61"/>
    <hyperlink ref="F639" r:id="rId62"/>
    <hyperlink ref="F643" r:id="rId63"/>
    <hyperlink ref="F670" r:id="rId64"/>
    <hyperlink ref="F689" r:id="rId65"/>
    <hyperlink ref="F721" r:id="rId66"/>
    <hyperlink ref="F725" r:id="rId67"/>
    <hyperlink ref="F730" r:id="rId68"/>
    <hyperlink ref="F747" r:id="rId69"/>
    <hyperlink ref="F754" r:id="rId70"/>
    <hyperlink ref="F761" r:id="rId71"/>
    <hyperlink ref="F768" r:id="rId72"/>
    <hyperlink ref="F775" r:id="rId73"/>
    <hyperlink ref="F788" r:id="rId74"/>
    <hyperlink ref="F825" r:id="rId75"/>
    <hyperlink ref="F829" r:id="rId76"/>
    <hyperlink ref="F833" r:id="rId77"/>
    <hyperlink ref="F841" r:id="rId78"/>
    <hyperlink ref="F846" r:id="rId79"/>
    <hyperlink ref="F856" r:id="rId80"/>
    <hyperlink ref="F870" r:id="rId81"/>
    <hyperlink ref="F877" r:id="rId82"/>
    <hyperlink ref="F881" r:id="rId83"/>
    <hyperlink ref="F886" r:id="rId84"/>
    <hyperlink ref="F898" r:id="rId85"/>
    <hyperlink ref="F913" r:id="rId86"/>
    <hyperlink ref="F949" r:id="rId87"/>
    <hyperlink ref="F957" r:id="rId88"/>
    <hyperlink ref="F963" r:id="rId89"/>
    <hyperlink ref="F968" r:id="rId90"/>
    <hyperlink ref="F974" r:id="rId91"/>
    <hyperlink ref="F984" r:id="rId92"/>
    <hyperlink ref="F989" r:id="rId93"/>
    <hyperlink ref="F1012" r:id="rId94"/>
    <hyperlink ref="F1022" r:id="rId95"/>
    <hyperlink ref="F1028" r:id="rId96"/>
    <hyperlink ref="F1032" r:id="rId97"/>
    <hyperlink ref="F1051" r:id="rId98"/>
    <hyperlink ref="F1070" r:id="rId99"/>
    <hyperlink ref="F1089" r:id="rId100"/>
    <hyperlink ref="F1138" r:id="rId101"/>
    <hyperlink ref="F1142" r:id="rId102"/>
    <hyperlink ref="F1158" r:id="rId103"/>
    <hyperlink ref="F1168" r:id="rId104"/>
    <hyperlink ref="F1184" r:id="rId105"/>
    <hyperlink ref="F1200" r:id="rId106"/>
    <hyperlink ref="F1216" r:id="rId107"/>
    <hyperlink ref="F1254" r:id="rId108"/>
    <hyperlink ref="F1263" r:id="rId109"/>
    <hyperlink ref="F1284" r:id="rId110"/>
    <hyperlink ref="F1294" r:id="rId111"/>
    <hyperlink ref="F1298" r:id="rId112"/>
    <hyperlink ref="F1321" r:id="rId113"/>
    <hyperlink ref="F1365" r:id="rId114"/>
    <hyperlink ref="F1391" r:id="rId115"/>
    <hyperlink ref="F1399" r:id="rId116"/>
    <hyperlink ref="F1416" r:id="rId117"/>
    <hyperlink ref="F1421" r:id="rId118"/>
    <hyperlink ref="F1426" r:id="rId119"/>
    <hyperlink ref="F1430" r:id="rId120"/>
    <hyperlink ref="F1438" r:id="rId121"/>
    <hyperlink ref="F1446" r:id="rId122"/>
    <hyperlink ref="F1454" r:id="rId123"/>
    <hyperlink ref="F1463" r:id="rId124"/>
    <hyperlink ref="F1473" r:id="rId125"/>
    <hyperlink ref="F1483" r:id="rId126"/>
    <hyperlink ref="F1493" r:id="rId127"/>
    <hyperlink ref="F1500" r:id="rId128"/>
    <hyperlink ref="F1507" r:id="rId129"/>
    <hyperlink ref="F1516" r:id="rId130"/>
    <hyperlink ref="F1533" r:id="rId131"/>
    <hyperlink ref="F1550" r:id="rId132"/>
    <hyperlink ref="F1555" r:id="rId13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5" workbookViewId="0">
      <selection activeCell="I97" sqref="I9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ht="12.75">
      <c r="B8" s="22"/>
      <c r="D8" s="114" t="s">
        <v>129</v>
      </c>
      <c r="L8" s="22"/>
    </row>
    <row r="9" spans="1:46" s="1" customFormat="1" ht="16.5" customHeight="1">
      <c r="B9" s="22"/>
      <c r="E9" s="386" t="s">
        <v>130</v>
      </c>
      <c r="F9" s="368"/>
      <c r="G9" s="368"/>
      <c r="H9" s="368"/>
      <c r="L9" s="22"/>
    </row>
    <row r="10" spans="1:46" s="1" customFormat="1" ht="12" customHeight="1">
      <c r="B10" s="22"/>
      <c r="D10" s="114" t="s">
        <v>131</v>
      </c>
      <c r="L10" s="22"/>
    </row>
    <row r="11" spans="1:46" s="2" customFormat="1" ht="16.5" customHeight="1">
      <c r="A11" s="36"/>
      <c r="B11" s="41"/>
      <c r="C11" s="36"/>
      <c r="D11" s="36"/>
      <c r="E11" s="396" t="s">
        <v>1605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1606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9" t="s">
        <v>1607</v>
      </c>
      <c r="F13" s="388"/>
      <c r="G13" s="388"/>
      <c r="H13" s="388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133</v>
      </c>
      <c r="G16" s="36"/>
      <c r="H16" s="36"/>
      <c r="I16" s="114" t="s">
        <v>23</v>
      </c>
      <c r="J16" s="116" t="str">
        <f>'Rekapitulace stavby'!AN8</f>
        <v>7. 6. 2022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tr">
        <f>IF('Rekapitulace stavby'!AN10="","",'Rekapitulace stavby'!AN10)</f>
        <v/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>SNO V Opavě p.o.</v>
      </c>
      <c r="F19" s="36"/>
      <c r="G19" s="36"/>
      <c r="H19" s="36"/>
      <c r="I19" s="114" t="s">
        <v>28</v>
      </c>
      <c r="J19" s="105" t="str">
        <f>IF('Rekapitulace stavby'!AN11="","",'Rekapitulace stavby'!AN11)</f>
        <v/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29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0" t="str">
        <f>'Rekapitulace stavby'!E14</f>
        <v>Vyplň údaj</v>
      </c>
      <c r="F22" s="391"/>
      <c r="G22" s="391"/>
      <c r="H22" s="391"/>
      <c r="I22" s="114" t="s">
        <v>28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31</v>
      </c>
      <c r="E24" s="36"/>
      <c r="F24" s="36"/>
      <c r="G24" s="36"/>
      <c r="H24" s="36"/>
      <c r="I24" s="114" t="s">
        <v>26</v>
      </c>
      <c r="J24" s="105" t="str">
        <f>IF('Rekapitulace stavby'!AN16="","",'Rekapitulace stavby'!AN16)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>Ateliér EMMET s.r.o.</v>
      </c>
      <c r="F25" s="36"/>
      <c r="G25" s="36"/>
      <c r="H25" s="36"/>
      <c r="I25" s="114" t="s">
        <v>28</v>
      </c>
      <c r="J25" s="105" t="str">
        <f>IF('Rekapitulace stavby'!AN17="","",'Rekapitulace stavby'!AN17)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34</v>
      </c>
      <c r="E27" s="36"/>
      <c r="F27" s="36"/>
      <c r="G27" s="36"/>
      <c r="H27" s="36"/>
      <c r="I27" s="114" t="s">
        <v>26</v>
      </c>
      <c r="J27" s="105" t="s">
        <v>19</v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">
        <v>32</v>
      </c>
      <c r="F28" s="36"/>
      <c r="G28" s="36"/>
      <c r="H28" s="36"/>
      <c r="I28" s="114" t="s">
        <v>28</v>
      </c>
      <c r="J28" s="105" t="s">
        <v>19</v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35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92" t="s">
        <v>19</v>
      </c>
      <c r="F31" s="392"/>
      <c r="G31" s="392"/>
      <c r="H31" s="392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37</v>
      </c>
      <c r="E34" s="36"/>
      <c r="F34" s="36"/>
      <c r="G34" s="36"/>
      <c r="H34" s="36"/>
      <c r="I34" s="36"/>
      <c r="J34" s="122">
        <f>ROUND(J93,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39</v>
      </c>
      <c r="G36" s="36"/>
      <c r="H36" s="36"/>
      <c r="I36" s="123" t="s">
        <v>38</v>
      </c>
      <c r="J36" s="123" t="s">
        <v>40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41</v>
      </c>
      <c r="E37" s="114" t="s">
        <v>42</v>
      </c>
      <c r="F37" s="125">
        <f>ROUND((SUM(BE93:BE98)),  2)</f>
        <v>0</v>
      </c>
      <c r="G37" s="36"/>
      <c r="H37" s="36"/>
      <c r="I37" s="126">
        <v>0.21</v>
      </c>
      <c r="J37" s="125">
        <f>ROUND(((SUM(BE93:BE98))*I37),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43</v>
      </c>
      <c r="F38" s="125">
        <f>ROUND((SUM(BF93:BF98)),  2)</f>
        <v>0</v>
      </c>
      <c r="G38" s="36"/>
      <c r="H38" s="36"/>
      <c r="I38" s="126">
        <v>0.15</v>
      </c>
      <c r="J38" s="125">
        <f>ROUND(((SUM(BF93:BF98))*I38),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44</v>
      </c>
      <c r="F39" s="125">
        <f>ROUND((SUM(BG93:BG98)),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45</v>
      </c>
      <c r="F40" s="125">
        <f>ROUND((SUM(BH93:BH98)),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46</v>
      </c>
      <c r="F41" s="125">
        <f>ROUND((SUM(BI93:BI98)),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47</v>
      </c>
      <c r="E43" s="129"/>
      <c r="F43" s="129"/>
      <c r="G43" s="130" t="s">
        <v>48</v>
      </c>
      <c r="H43" s="131" t="s">
        <v>49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134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3" t="str">
        <f>E7</f>
        <v>Slezká nemocnice v Opavě p.o.- stavební úpravy pavilonu M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129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3" t="s">
        <v>130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131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7" t="s">
        <v>1605</v>
      </c>
      <c r="F56" s="395"/>
      <c r="G56" s="395"/>
      <c r="H56" s="395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1606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EL - Silnoproudé elektroinstalace</v>
      </c>
      <c r="F58" s="395"/>
      <c r="G58" s="395"/>
      <c r="H58" s="395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 t="str">
        <f>IF(J16="","",J16)</f>
        <v>7. 6. 2022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>SNO V Opavě p.o.</v>
      </c>
      <c r="G62" s="38"/>
      <c r="H62" s="38"/>
      <c r="I62" s="31" t="s">
        <v>31</v>
      </c>
      <c r="J62" s="34" t="str">
        <f>E25</f>
        <v>Ateliér EMMET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29</v>
      </c>
      <c r="D63" s="38"/>
      <c r="E63" s="38"/>
      <c r="F63" s="29" t="str">
        <f>IF(E22="","",E22)</f>
        <v>Vyplň údaj</v>
      </c>
      <c r="G63" s="38"/>
      <c r="H63" s="38"/>
      <c r="I63" s="31" t="s">
        <v>34</v>
      </c>
      <c r="J63" s="34" t="str">
        <f>E28</f>
        <v>Ateliér EMMET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135</v>
      </c>
      <c r="D65" s="139"/>
      <c r="E65" s="139"/>
      <c r="F65" s="139"/>
      <c r="G65" s="139"/>
      <c r="H65" s="139"/>
      <c r="I65" s="139"/>
      <c r="J65" s="140" t="s">
        <v>136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69</v>
      </c>
      <c r="D67" s="38"/>
      <c r="E67" s="38"/>
      <c r="F67" s="38"/>
      <c r="G67" s="38"/>
      <c r="H67" s="38"/>
      <c r="I67" s="38"/>
      <c r="J67" s="79">
        <f>J93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137</v>
      </c>
    </row>
    <row r="68" spans="1:47" s="9" customFormat="1" ht="24.95" customHeight="1">
      <c r="B68" s="142"/>
      <c r="C68" s="143"/>
      <c r="D68" s="144" t="s">
        <v>152</v>
      </c>
      <c r="E68" s="145"/>
      <c r="F68" s="145"/>
      <c r="G68" s="145"/>
      <c r="H68" s="145"/>
      <c r="I68" s="145"/>
      <c r="J68" s="146">
        <f>J94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164</v>
      </c>
      <c r="E69" s="150"/>
      <c r="F69" s="150"/>
      <c r="G69" s="150"/>
      <c r="H69" s="150"/>
      <c r="I69" s="150"/>
      <c r="J69" s="151">
        <f>J95</f>
        <v>0</v>
      </c>
      <c r="K69" s="99"/>
      <c r="L69" s="152"/>
    </row>
    <row r="70" spans="1:47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47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47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47" s="2" customFormat="1" ht="24.95" customHeight="1">
      <c r="A76" s="36"/>
      <c r="B76" s="37"/>
      <c r="C76" s="25" t="s">
        <v>165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47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47" s="2" customFormat="1" ht="16.5" customHeight="1">
      <c r="A79" s="36"/>
      <c r="B79" s="37"/>
      <c r="C79" s="38"/>
      <c r="D79" s="38"/>
      <c r="E79" s="393" t="str">
        <f>E7</f>
        <v>Slezká nemocnice v Opavě p.o.- stavební úpravy pavilonu M</v>
      </c>
      <c r="F79" s="394"/>
      <c r="G79" s="394"/>
      <c r="H79" s="39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47" s="1" customFormat="1" ht="12" customHeight="1">
      <c r="B80" s="23"/>
      <c r="C80" s="31" t="s">
        <v>129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1" customFormat="1" ht="16.5" customHeight="1">
      <c r="B81" s="23"/>
      <c r="C81" s="24"/>
      <c r="D81" s="24"/>
      <c r="E81" s="393" t="s">
        <v>130</v>
      </c>
      <c r="F81" s="353"/>
      <c r="G81" s="353"/>
      <c r="H81" s="353"/>
      <c r="I81" s="24"/>
      <c r="J81" s="24"/>
      <c r="K81" s="24"/>
      <c r="L81" s="22"/>
    </row>
    <row r="82" spans="1:65" s="1" customFormat="1" ht="12" customHeight="1">
      <c r="B82" s="23"/>
      <c r="C82" s="31" t="s">
        <v>131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97" t="s">
        <v>1605</v>
      </c>
      <c r="F83" s="395"/>
      <c r="G83" s="395"/>
      <c r="H83" s="395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1606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6" t="str">
        <f>E13</f>
        <v>EL - Silnoproudé elektroinstalace</v>
      </c>
      <c r="F85" s="395"/>
      <c r="G85" s="395"/>
      <c r="H85" s="395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F16</f>
        <v xml:space="preserve"> </v>
      </c>
      <c r="G87" s="38"/>
      <c r="H87" s="38"/>
      <c r="I87" s="31" t="s">
        <v>23</v>
      </c>
      <c r="J87" s="61" t="str">
        <f>IF(J16="","",J16)</f>
        <v>7. 6. 2022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E19</f>
        <v>SNO V Opavě p.o.</v>
      </c>
      <c r="G89" s="38"/>
      <c r="H89" s="38"/>
      <c r="I89" s="31" t="s">
        <v>31</v>
      </c>
      <c r="J89" s="34" t="str">
        <f>E25</f>
        <v>Ateliér EMMET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29</v>
      </c>
      <c r="D90" s="38"/>
      <c r="E90" s="38"/>
      <c r="F90" s="29" t="str">
        <f>IF(E22="","",E22)</f>
        <v>Vyplň údaj</v>
      </c>
      <c r="G90" s="38"/>
      <c r="H90" s="38"/>
      <c r="I90" s="31" t="s">
        <v>34</v>
      </c>
      <c r="J90" s="34" t="str">
        <f>E28</f>
        <v>Ateliér EMMET s.r.o.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166</v>
      </c>
      <c r="D92" s="156" t="s">
        <v>56</v>
      </c>
      <c r="E92" s="156" t="s">
        <v>52</v>
      </c>
      <c r="F92" s="156" t="s">
        <v>53</v>
      </c>
      <c r="G92" s="156" t="s">
        <v>167</v>
      </c>
      <c r="H92" s="156" t="s">
        <v>168</v>
      </c>
      <c r="I92" s="156" t="s">
        <v>169</v>
      </c>
      <c r="J92" s="156" t="s">
        <v>136</v>
      </c>
      <c r="K92" s="157" t="s">
        <v>170</v>
      </c>
      <c r="L92" s="158"/>
      <c r="M92" s="70" t="s">
        <v>19</v>
      </c>
      <c r="N92" s="71" t="s">
        <v>41</v>
      </c>
      <c r="O92" s="71" t="s">
        <v>171</v>
      </c>
      <c r="P92" s="71" t="s">
        <v>172</v>
      </c>
      <c r="Q92" s="71" t="s">
        <v>173</v>
      </c>
      <c r="R92" s="71" t="s">
        <v>174</v>
      </c>
      <c r="S92" s="71" t="s">
        <v>175</v>
      </c>
      <c r="T92" s="72" t="s">
        <v>176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177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</f>
        <v>0</v>
      </c>
      <c r="Q93" s="74"/>
      <c r="R93" s="161">
        <f>R94</f>
        <v>0</v>
      </c>
      <c r="S93" s="74"/>
      <c r="T93" s="162">
        <f>T94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70</v>
      </c>
      <c r="AU93" s="19" t="s">
        <v>137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70</v>
      </c>
      <c r="E94" s="167" t="s">
        <v>749</v>
      </c>
      <c r="F94" s="167" t="s">
        <v>750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0</v>
      </c>
      <c r="S94" s="172"/>
      <c r="T94" s="174">
        <f>T95</f>
        <v>0</v>
      </c>
      <c r="AR94" s="175" t="s">
        <v>80</v>
      </c>
      <c r="AT94" s="176" t="s">
        <v>70</v>
      </c>
      <c r="AU94" s="176" t="s">
        <v>71</v>
      </c>
      <c r="AY94" s="175" t="s">
        <v>180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70</v>
      </c>
      <c r="E95" s="178" t="s">
        <v>1586</v>
      </c>
      <c r="F95" s="178" t="s">
        <v>1587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80</v>
      </c>
      <c r="AT95" s="176" t="s">
        <v>70</v>
      </c>
      <c r="AU95" s="176" t="s">
        <v>78</v>
      </c>
      <c r="AY95" s="175" t="s">
        <v>180</v>
      </c>
      <c r="BK95" s="177">
        <f>SUM(BK96:BK98)</f>
        <v>0</v>
      </c>
    </row>
    <row r="96" spans="1:65" s="2" customFormat="1" ht="16.5" customHeight="1">
      <c r="A96" s="36"/>
      <c r="B96" s="37"/>
      <c r="C96" s="180" t="s">
        <v>78</v>
      </c>
      <c r="D96" s="180" t="s">
        <v>182</v>
      </c>
      <c r="E96" s="181" t="s">
        <v>1608</v>
      </c>
      <c r="F96" s="182" t="s">
        <v>1609</v>
      </c>
      <c r="G96" s="183" t="s">
        <v>206</v>
      </c>
      <c r="H96" s="184">
        <v>1</v>
      </c>
      <c r="I96" s="185">
        <f>[7]rozpocet_silno!$H$8</f>
        <v>0</v>
      </c>
      <c r="J96" s="186">
        <f>ROUND(I96*H96,2)</f>
        <v>0</v>
      </c>
      <c r="K96" s="182" t="s">
        <v>1592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312</v>
      </c>
      <c r="AT96" s="191" t="s">
        <v>182</v>
      </c>
      <c r="AU96" s="191" t="s">
        <v>80</v>
      </c>
      <c r="AY96" s="19" t="s">
        <v>180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312</v>
      </c>
      <c r="BM96" s="191" t="s">
        <v>1610</v>
      </c>
    </row>
    <row r="97" spans="1:51" s="2" customFormat="1" ht="11.25">
      <c r="A97" s="36"/>
      <c r="B97" s="37"/>
      <c r="C97" s="38"/>
      <c r="D97" s="193" t="s">
        <v>189</v>
      </c>
      <c r="E97" s="38"/>
      <c r="F97" s="194" t="s">
        <v>1609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189</v>
      </c>
      <c r="AU97" s="19" t="s">
        <v>80</v>
      </c>
    </row>
    <row r="98" spans="1:51" s="14" customFormat="1" ht="11.25">
      <c r="B98" s="210"/>
      <c r="C98" s="211"/>
      <c r="D98" s="193" t="s">
        <v>193</v>
      </c>
      <c r="E98" s="212" t="s">
        <v>19</v>
      </c>
      <c r="F98" s="213" t="s">
        <v>1611</v>
      </c>
      <c r="G98" s="211"/>
      <c r="H98" s="214">
        <v>1</v>
      </c>
      <c r="I98" s="215"/>
      <c r="J98" s="211"/>
      <c r="K98" s="211"/>
      <c r="L98" s="216"/>
      <c r="M98" s="254"/>
      <c r="N98" s="255"/>
      <c r="O98" s="255"/>
      <c r="P98" s="255"/>
      <c r="Q98" s="255"/>
      <c r="R98" s="255"/>
      <c r="S98" s="255"/>
      <c r="T98" s="256"/>
      <c r="AT98" s="220" t="s">
        <v>193</v>
      </c>
      <c r="AU98" s="220" t="s">
        <v>80</v>
      </c>
      <c r="AV98" s="14" t="s">
        <v>80</v>
      </c>
      <c r="AW98" s="14" t="s">
        <v>33</v>
      </c>
      <c r="AX98" s="14" t="s">
        <v>78</v>
      </c>
      <c r="AY98" s="220" t="s">
        <v>180</v>
      </c>
    </row>
    <row r="99" spans="1:51" s="2" customFormat="1" ht="6.95" customHeight="1">
      <c r="A99" s="36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1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algorithmName="SHA-512" hashValue="XkAySDi2ePR/a/OMetWJx377j+3007uwb9XgYs+S9jeRhhWjHdbIyJ/wZT15hxER+ueOFW9Jrw1FoRNCpgrlog==" saltValue="3FXudb4FwjlqTfrb2gGPih3Lrk6AXTqCC8j7dQyRMkzUCBfVe1vHPbDA5mDI2sfm7YycxiJEWHsBWswkQdSD2w==" spinCount="100000" sheet="1" objects="1" scenarios="1" formatColumns="0" formatRows="0" autoFilter="0"/>
  <autoFilter ref="C92:K98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2" workbookViewId="0">
      <selection activeCell="I97" sqref="I9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95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ht="12.75">
      <c r="B8" s="22"/>
      <c r="D8" s="114" t="s">
        <v>129</v>
      </c>
      <c r="L8" s="22"/>
    </row>
    <row r="9" spans="1:46" s="1" customFormat="1" ht="16.5" customHeight="1">
      <c r="B9" s="22"/>
      <c r="E9" s="386" t="s">
        <v>130</v>
      </c>
      <c r="F9" s="368"/>
      <c r="G9" s="368"/>
      <c r="H9" s="368"/>
      <c r="L9" s="22"/>
    </row>
    <row r="10" spans="1:46" s="1" customFormat="1" ht="12" customHeight="1">
      <c r="B10" s="22"/>
      <c r="D10" s="114" t="s">
        <v>131</v>
      </c>
      <c r="L10" s="22"/>
    </row>
    <row r="11" spans="1:46" s="2" customFormat="1" ht="16.5" customHeight="1">
      <c r="A11" s="36"/>
      <c r="B11" s="41"/>
      <c r="C11" s="36"/>
      <c r="D11" s="36"/>
      <c r="E11" s="396" t="s">
        <v>1605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1606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9" t="s">
        <v>1612</v>
      </c>
      <c r="F13" s="388"/>
      <c r="G13" s="388"/>
      <c r="H13" s="388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133</v>
      </c>
      <c r="G16" s="36"/>
      <c r="H16" s="36"/>
      <c r="I16" s="114" t="s">
        <v>23</v>
      </c>
      <c r="J16" s="116" t="str">
        <f>'Rekapitulace stavby'!AN8</f>
        <v>7. 6. 2022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tr">
        <f>IF('Rekapitulace stavby'!AN10="","",'Rekapitulace stavby'!AN10)</f>
        <v/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>SNO V Opavě p.o.</v>
      </c>
      <c r="F19" s="36"/>
      <c r="G19" s="36"/>
      <c r="H19" s="36"/>
      <c r="I19" s="114" t="s">
        <v>28</v>
      </c>
      <c r="J19" s="105" t="str">
        <f>IF('Rekapitulace stavby'!AN11="","",'Rekapitulace stavby'!AN11)</f>
        <v/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29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0" t="str">
        <f>'Rekapitulace stavby'!E14</f>
        <v>Vyplň údaj</v>
      </c>
      <c r="F22" s="391"/>
      <c r="G22" s="391"/>
      <c r="H22" s="391"/>
      <c r="I22" s="114" t="s">
        <v>28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31</v>
      </c>
      <c r="E24" s="36"/>
      <c r="F24" s="36"/>
      <c r="G24" s="36"/>
      <c r="H24" s="36"/>
      <c r="I24" s="114" t="s">
        <v>26</v>
      </c>
      <c r="J24" s="105" t="str">
        <f>IF('Rekapitulace stavby'!AN16="","",'Rekapitulace stavby'!AN16)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>Ateliér EMMET s.r.o.</v>
      </c>
      <c r="F25" s="36"/>
      <c r="G25" s="36"/>
      <c r="H25" s="36"/>
      <c r="I25" s="114" t="s">
        <v>28</v>
      </c>
      <c r="J25" s="105" t="str">
        <f>IF('Rekapitulace stavby'!AN17="","",'Rekapitulace stavby'!AN17)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34</v>
      </c>
      <c r="E27" s="36"/>
      <c r="F27" s="36"/>
      <c r="G27" s="36"/>
      <c r="H27" s="36"/>
      <c r="I27" s="114" t="s">
        <v>26</v>
      </c>
      <c r="J27" s="105" t="str">
        <f>IF('Rekapitulace stavby'!AN19="","",'Rekapitulace stavby'!AN19)</f>
        <v/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tr">
        <f>IF('Rekapitulace stavby'!E20="","",'Rekapitulace stavby'!E20)</f>
        <v>Ateliér EMMET s.r.o.</v>
      </c>
      <c r="F28" s="36"/>
      <c r="G28" s="36"/>
      <c r="H28" s="36"/>
      <c r="I28" s="114" t="s">
        <v>28</v>
      </c>
      <c r="J28" s="105" t="str">
        <f>IF('Rekapitulace stavby'!AN20="","",'Rekapitulace stavby'!AN20)</f>
        <v/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35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92" t="s">
        <v>19</v>
      </c>
      <c r="F31" s="392"/>
      <c r="G31" s="392"/>
      <c r="H31" s="392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37</v>
      </c>
      <c r="E34" s="36"/>
      <c r="F34" s="36"/>
      <c r="G34" s="36"/>
      <c r="H34" s="36"/>
      <c r="I34" s="36"/>
      <c r="J34" s="122">
        <f>ROUND(J93,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39</v>
      </c>
      <c r="G36" s="36"/>
      <c r="H36" s="36"/>
      <c r="I36" s="123" t="s">
        <v>38</v>
      </c>
      <c r="J36" s="123" t="s">
        <v>40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41</v>
      </c>
      <c r="E37" s="114" t="s">
        <v>42</v>
      </c>
      <c r="F37" s="125">
        <f>ROUND((SUM(BE93:BE98)),  2)</f>
        <v>0</v>
      </c>
      <c r="G37" s="36"/>
      <c r="H37" s="36"/>
      <c r="I37" s="126">
        <v>0.21</v>
      </c>
      <c r="J37" s="125">
        <f>ROUND(((SUM(BE93:BE98))*I37),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43</v>
      </c>
      <c r="F38" s="125">
        <f>ROUND((SUM(BF93:BF98)),  2)</f>
        <v>0</v>
      </c>
      <c r="G38" s="36"/>
      <c r="H38" s="36"/>
      <c r="I38" s="126">
        <v>0.15</v>
      </c>
      <c r="J38" s="125">
        <f>ROUND(((SUM(BF93:BF98))*I38),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44</v>
      </c>
      <c r="F39" s="125">
        <f>ROUND((SUM(BG93:BG98)),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45</v>
      </c>
      <c r="F40" s="125">
        <f>ROUND((SUM(BH93:BH98)),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46</v>
      </c>
      <c r="F41" s="125">
        <f>ROUND((SUM(BI93:BI98)),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47</v>
      </c>
      <c r="E43" s="129"/>
      <c r="F43" s="129"/>
      <c r="G43" s="130" t="s">
        <v>48</v>
      </c>
      <c r="H43" s="131" t="s">
        <v>49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134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3" t="str">
        <f>E7</f>
        <v>Slezká nemocnice v Opavě p.o.- stavební úpravy pavilonu M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129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3" t="s">
        <v>130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131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7" t="s">
        <v>1605</v>
      </c>
      <c r="F56" s="395"/>
      <c r="G56" s="395"/>
      <c r="H56" s="395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1606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VZT - Vzduchotechnika</v>
      </c>
      <c r="F58" s="395"/>
      <c r="G58" s="395"/>
      <c r="H58" s="395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 t="str">
        <f>IF(J16="","",J16)</f>
        <v>7. 6. 2022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>SNO V Opavě p.o.</v>
      </c>
      <c r="G62" s="38"/>
      <c r="H62" s="38"/>
      <c r="I62" s="31" t="s">
        <v>31</v>
      </c>
      <c r="J62" s="34" t="str">
        <f>E25</f>
        <v>Ateliér EMMET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29</v>
      </c>
      <c r="D63" s="38"/>
      <c r="E63" s="38"/>
      <c r="F63" s="29" t="str">
        <f>IF(E22="","",E22)</f>
        <v>Vyplň údaj</v>
      </c>
      <c r="G63" s="38"/>
      <c r="H63" s="38"/>
      <c r="I63" s="31" t="s">
        <v>34</v>
      </c>
      <c r="J63" s="34" t="str">
        <f>E28</f>
        <v>Ateliér EMMET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135</v>
      </c>
      <c r="D65" s="139"/>
      <c r="E65" s="139"/>
      <c r="F65" s="139"/>
      <c r="G65" s="139"/>
      <c r="H65" s="139"/>
      <c r="I65" s="139"/>
      <c r="J65" s="140" t="s">
        <v>136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69</v>
      </c>
      <c r="D67" s="38"/>
      <c r="E67" s="38"/>
      <c r="F67" s="38"/>
      <c r="G67" s="38"/>
      <c r="H67" s="38"/>
      <c r="I67" s="38"/>
      <c r="J67" s="79">
        <f>J93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137</v>
      </c>
    </row>
    <row r="68" spans="1:47" s="9" customFormat="1" ht="24.95" customHeight="1">
      <c r="B68" s="142"/>
      <c r="C68" s="143"/>
      <c r="D68" s="144" t="s">
        <v>152</v>
      </c>
      <c r="E68" s="145"/>
      <c r="F68" s="145"/>
      <c r="G68" s="145"/>
      <c r="H68" s="145"/>
      <c r="I68" s="145"/>
      <c r="J68" s="146">
        <f>J94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164</v>
      </c>
      <c r="E69" s="150"/>
      <c r="F69" s="150"/>
      <c r="G69" s="150"/>
      <c r="H69" s="150"/>
      <c r="I69" s="150"/>
      <c r="J69" s="151">
        <f>J95</f>
        <v>0</v>
      </c>
      <c r="K69" s="99"/>
      <c r="L69" s="152"/>
    </row>
    <row r="70" spans="1:47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47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47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47" s="2" customFormat="1" ht="24.95" customHeight="1">
      <c r="A76" s="36"/>
      <c r="B76" s="37"/>
      <c r="C76" s="25" t="s">
        <v>165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47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47" s="2" customFormat="1" ht="16.5" customHeight="1">
      <c r="A79" s="36"/>
      <c r="B79" s="37"/>
      <c r="C79" s="38"/>
      <c r="D79" s="38"/>
      <c r="E79" s="393" t="str">
        <f>E7</f>
        <v>Slezká nemocnice v Opavě p.o.- stavební úpravy pavilonu M</v>
      </c>
      <c r="F79" s="394"/>
      <c r="G79" s="394"/>
      <c r="H79" s="39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47" s="1" customFormat="1" ht="12" customHeight="1">
      <c r="B80" s="23"/>
      <c r="C80" s="31" t="s">
        <v>129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1" customFormat="1" ht="16.5" customHeight="1">
      <c r="B81" s="23"/>
      <c r="C81" s="24"/>
      <c r="D81" s="24"/>
      <c r="E81" s="393" t="s">
        <v>130</v>
      </c>
      <c r="F81" s="353"/>
      <c r="G81" s="353"/>
      <c r="H81" s="353"/>
      <c r="I81" s="24"/>
      <c r="J81" s="24"/>
      <c r="K81" s="24"/>
      <c r="L81" s="22"/>
    </row>
    <row r="82" spans="1:65" s="1" customFormat="1" ht="12" customHeight="1">
      <c r="B82" s="23"/>
      <c r="C82" s="31" t="s">
        <v>131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97" t="s">
        <v>1605</v>
      </c>
      <c r="F83" s="395"/>
      <c r="G83" s="395"/>
      <c r="H83" s="395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1606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6" t="str">
        <f>E13</f>
        <v>VZT - Vzduchotechnika</v>
      </c>
      <c r="F85" s="395"/>
      <c r="G85" s="395"/>
      <c r="H85" s="395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F16</f>
        <v xml:space="preserve"> </v>
      </c>
      <c r="G87" s="38"/>
      <c r="H87" s="38"/>
      <c r="I87" s="31" t="s">
        <v>23</v>
      </c>
      <c r="J87" s="61" t="str">
        <f>IF(J16="","",J16)</f>
        <v>7. 6. 2022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E19</f>
        <v>SNO V Opavě p.o.</v>
      </c>
      <c r="G89" s="38"/>
      <c r="H89" s="38"/>
      <c r="I89" s="31" t="s">
        <v>31</v>
      </c>
      <c r="J89" s="34" t="str">
        <f>E25</f>
        <v>Ateliér EMMET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29</v>
      </c>
      <c r="D90" s="38"/>
      <c r="E90" s="38"/>
      <c r="F90" s="29" t="str">
        <f>IF(E22="","",E22)</f>
        <v>Vyplň údaj</v>
      </c>
      <c r="G90" s="38"/>
      <c r="H90" s="38"/>
      <c r="I90" s="31" t="s">
        <v>34</v>
      </c>
      <c r="J90" s="34" t="str">
        <f>E28</f>
        <v>Ateliér EMMET s.r.o.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166</v>
      </c>
      <c r="D92" s="156" t="s">
        <v>56</v>
      </c>
      <c r="E92" s="156" t="s">
        <v>52</v>
      </c>
      <c r="F92" s="156" t="s">
        <v>53</v>
      </c>
      <c r="G92" s="156" t="s">
        <v>167</v>
      </c>
      <c r="H92" s="156" t="s">
        <v>168</v>
      </c>
      <c r="I92" s="156" t="s">
        <v>169</v>
      </c>
      <c r="J92" s="156" t="s">
        <v>136</v>
      </c>
      <c r="K92" s="157" t="s">
        <v>170</v>
      </c>
      <c r="L92" s="158"/>
      <c r="M92" s="70" t="s">
        <v>19</v>
      </c>
      <c r="N92" s="71" t="s">
        <v>41</v>
      </c>
      <c r="O92" s="71" t="s">
        <v>171</v>
      </c>
      <c r="P92" s="71" t="s">
        <v>172</v>
      </c>
      <c r="Q92" s="71" t="s">
        <v>173</v>
      </c>
      <c r="R92" s="71" t="s">
        <v>174</v>
      </c>
      <c r="S92" s="71" t="s">
        <v>175</v>
      </c>
      <c r="T92" s="72" t="s">
        <v>176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177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</f>
        <v>0</v>
      </c>
      <c r="Q93" s="74"/>
      <c r="R93" s="161">
        <f>R94</f>
        <v>0</v>
      </c>
      <c r="S93" s="74"/>
      <c r="T93" s="162">
        <f>T94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70</v>
      </c>
      <c r="AU93" s="19" t="s">
        <v>137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70</v>
      </c>
      <c r="E94" s="167" t="s">
        <v>749</v>
      </c>
      <c r="F94" s="167" t="s">
        <v>750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0</v>
      </c>
      <c r="S94" s="172"/>
      <c r="T94" s="174">
        <f>T95</f>
        <v>0</v>
      </c>
      <c r="AR94" s="175" t="s">
        <v>80</v>
      </c>
      <c r="AT94" s="176" t="s">
        <v>70</v>
      </c>
      <c r="AU94" s="176" t="s">
        <v>71</v>
      </c>
      <c r="AY94" s="175" t="s">
        <v>180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70</v>
      </c>
      <c r="E95" s="178" t="s">
        <v>1586</v>
      </c>
      <c r="F95" s="178" t="s">
        <v>1587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80</v>
      </c>
      <c r="AT95" s="176" t="s">
        <v>70</v>
      </c>
      <c r="AU95" s="176" t="s">
        <v>78</v>
      </c>
      <c r="AY95" s="175" t="s">
        <v>180</v>
      </c>
      <c r="BK95" s="177">
        <f>SUM(BK96:BK98)</f>
        <v>0</v>
      </c>
    </row>
    <row r="96" spans="1:65" s="2" customFormat="1" ht="16.5" customHeight="1">
      <c r="A96" s="36"/>
      <c r="B96" s="37"/>
      <c r="C96" s="180" t="s">
        <v>78</v>
      </c>
      <c r="D96" s="180" t="s">
        <v>182</v>
      </c>
      <c r="E96" s="181" t="s">
        <v>1608</v>
      </c>
      <c r="F96" s="182" t="s">
        <v>1613</v>
      </c>
      <c r="G96" s="183" t="s">
        <v>206</v>
      </c>
      <c r="H96" s="184">
        <v>1</v>
      </c>
      <c r="I96" s="185">
        <f>[3]rekapitulace!$G$12</f>
        <v>0</v>
      </c>
      <c r="J96" s="186">
        <f>ROUND(I96*H96,2)</f>
        <v>0</v>
      </c>
      <c r="K96" s="182" t="s">
        <v>1592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312</v>
      </c>
      <c r="AT96" s="191" t="s">
        <v>182</v>
      </c>
      <c r="AU96" s="191" t="s">
        <v>80</v>
      </c>
      <c r="AY96" s="19" t="s">
        <v>180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312</v>
      </c>
      <c r="BM96" s="191" t="s">
        <v>1614</v>
      </c>
    </row>
    <row r="97" spans="1:51" s="2" customFormat="1" ht="11.25">
      <c r="A97" s="36"/>
      <c r="B97" s="37"/>
      <c r="C97" s="38"/>
      <c r="D97" s="193" t="s">
        <v>189</v>
      </c>
      <c r="E97" s="38"/>
      <c r="F97" s="194" t="s">
        <v>1615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189</v>
      </c>
      <c r="AU97" s="19" t="s">
        <v>80</v>
      </c>
    </row>
    <row r="98" spans="1:51" s="14" customFormat="1" ht="11.25">
      <c r="B98" s="210"/>
      <c r="C98" s="211"/>
      <c r="D98" s="193" t="s">
        <v>193</v>
      </c>
      <c r="E98" s="212" t="s">
        <v>19</v>
      </c>
      <c r="F98" s="213" t="s">
        <v>1611</v>
      </c>
      <c r="G98" s="211"/>
      <c r="H98" s="214">
        <v>1</v>
      </c>
      <c r="I98" s="215"/>
      <c r="J98" s="211"/>
      <c r="K98" s="211"/>
      <c r="L98" s="216"/>
      <c r="M98" s="254"/>
      <c r="N98" s="255"/>
      <c r="O98" s="255"/>
      <c r="P98" s="255"/>
      <c r="Q98" s="255"/>
      <c r="R98" s="255"/>
      <c r="S98" s="255"/>
      <c r="T98" s="256"/>
      <c r="AT98" s="220" t="s">
        <v>193</v>
      </c>
      <c r="AU98" s="220" t="s">
        <v>80</v>
      </c>
      <c r="AV98" s="14" t="s">
        <v>80</v>
      </c>
      <c r="AW98" s="14" t="s">
        <v>33</v>
      </c>
      <c r="AX98" s="14" t="s">
        <v>78</v>
      </c>
      <c r="AY98" s="220" t="s">
        <v>180</v>
      </c>
    </row>
    <row r="99" spans="1:51" s="2" customFormat="1" ht="6.95" customHeight="1">
      <c r="A99" s="36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1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algorithmName="SHA-512" hashValue="/GdCqblUnyPGvpKdnQOHZ//zH8OuK8b4ap6bvTXOzHMuEgrB8+ZTmSC5UUEKTDdpuqY/ck4jvdmZVougzVXs3A==" saltValue="MSutd4VMtBI/OIQLtjaoFsbTCVOLQqXjB1Cb8v3z+Isk2FtFA7fvNk9S0wrgDgWGdHSOczdtshoMTtWMk+m8lw==" spinCount="100000" sheet="1" objects="1" scenarios="1" formatColumns="0" formatRows="0" autoFilter="0"/>
  <autoFilter ref="C92:K98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5" workbookViewId="0">
      <selection activeCell="I96" sqref="I9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98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ht="12.75">
      <c r="B8" s="22"/>
      <c r="D8" s="114" t="s">
        <v>129</v>
      </c>
      <c r="L8" s="22"/>
    </row>
    <row r="9" spans="1:46" s="1" customFormat="1" ht="16.5" customHeight="1">
      <c r="B9" s="22"/>
      <c r="E9" s="386" t="s">
        <v>130</v>
      </c>
      <c r="F9" s="368"/>
      <c r="G9" s="368"/>
      <c r="H9" s="368"/>
      <c r="L9" s="22"/>
    </row>
    <row r="10" spans="1:46" s="1" customFormat="1" ht="12" customHeight="1">
      <c r="B10" s="22"/>
      <c r="D10" s="114" t="s">
        <v>131</v>
      </c>
      <c r="L10" s="22"/>
    </row>
    <row r="11" spans="1:46" s="2" customFormat="1" ht="16.5" customHeight="1">
      <c r="A11" s="36"/>
      <c r="B11" s="41"/>
      <c r="C11" s="36"/>
      <c r="D11" s="36"/>
      <c r="E11" s="396" t="s">
        <v>1605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1606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9" t="s">
        <v>1616</v>
      </c>
      <c r="F13" s="388"/>
      <c r="G13" s="388"/>
      <c r="H13" s="388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133</v>
      </c>
      <c r="G16" s="36"/>
      <c r="H16" s="36"/>
      <c r="I16" s="114" t="s">
        <v>23</v>
      </c>
      <c r="J16" s="116" t="str">
        <f>'Rekapitulace stavby'!AN8</f>
        <v>7. 6. 2022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tr">
        <f>IF('Rekapitulace stavby'!AN10="","",'Rekapitulace stavby'!AN10)</f>
        <v/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>SNO V Opavě p.o.</v>
      </c>
      <c r="F19" s="36"/>
      <c r="G19" s="36"/>
      <c r="H19" s="36"/>
      <c r="I19" s="114" t="s">
        <v>28</v>
      </c>
      <c r="J19" s="105" t="str">
        <f>IF('Rekapitulace stavby'!AN11="","",'Rekapitulace stavby'!AN11)</f>
        <v/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29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0" t="str">
        <f>'Rekapitulace stavby'!E14</f>
        <v>Vyplň údaj</v>
      </c>
      <c r="F22" s="391"/>
      <c r="G22" s="391"/>
      <c r="H22" s="391"/>
      <c r="I22" s="114" t="s">
        <v>28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31</v>
      </c>
      <c r="E24" s="36"/>
      <c r="F24" s="36"/>
      <c r="G24" s="36"/>
      <c r="H24" s="36"/>
      <c r="I24" s="114" t="s">
        <v>26</v>
      </c>
      <c r="J24" s="105" t="str">
        <f>IF('Rekapitulace stavby'!AN16="","",'Rekapitulace stavby'!AN16)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>Ateliér EMMET s.r.o.</v>
      </c>
      <c r="F25" s="36"/>
      <c r="G25" s="36"/>
      <c r="H25" s="36"/>
      <c r="I25" s="114" t="s">
        <v>28</v>
      </c>
      <c r="J25" s="105" t="str">
        <f>IF('Rekapitulace stavby'!AN17="","",'Rekapitulace stavby'!AN17)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34</v>
      </c>
      <c r="E27" s="36"/>
      <c r="F27" s="36"/>
      <c r="G27" s="36"/>
      <c r="H27" s="36"/>
      <c r="I27" s="114" t="s">
        <v>26</v>
      </c>
      <c r="J27" s="105" t="str">
        <f>IF('Rekapitulace stavby'!AN19="","",'Rekapitulace stavby'!AN19)</f>
        <v/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tr">
        <f>IF('Rekapitulace stavby'!E20="","",'Rekapitulace stavby'!E20)</f>
        <v>Ateliér EMMET s.r.o.</v>
      </c>
      <c r="F28" s="36"/>
      <c r="G28" s="36"/>
      <c r="H28" s="36"/>
      <c r="I28" s="114" t="s">
        <v>28</v>
      </c>
      <c r="J28" s="105" t="str">
        <f>IF('Rekapitulace stavby'!AN20="","",'Rekapitulace stavby'!AN20)</f>
        <v/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35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92" t="s">
        <v>19</v>
      </c>
      <c r="F31" s="392"/>
      <c r="G31" s="392"/>
      <c r="H31" s="392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37</v>
      </c>
      <c r="E34" s="36"/>
      <c r="F34" s="36"/>
      <c r="G34" s="36"/>
      <c r="H34" s="36"/>
      <c r="I34" s="36"/>
      <c r="J34" s="122">
        <f>ROUND(J93,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39</v>
      </c>
      <c r="G36" s="36"/>
      <c r="H36" s="36"/>
      <c r="I36" s="123" t="s">
        <v>38</v>
      </c>
      <c r="J36" s="123" t="s">
        <v>40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41</v>
      </c>
      <c r="E37" s="114" t="s">
        <v>42</v>
      </c>
      <c r="F37" s="125">
        <f>ROUND((SUM(BE93:BE98)),  2)</f>
        <v>0</v>
      </c>
      <c r="G37" s="36"/>
      <c r="H37" s="36"/>
      <c r="I37" s="126">
        <v>0.21</v>
      </c>
      <c r="J37" s="125">
        <f>ROUND(((SUM(BE93:BE98))*I37),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43</v>
      </c>
      <c r="F38" s="125">
        <f>ROUND((SUM(BF93:BF98)),  2)</f>
        <v>0</v>
      </c>
      <c r="G38" s="36"/>
      <c r="H38" s="36"/>
      <c r="I38" s="126">
        <v>0.15</v>
      </c>
      <c r="J38" s="125">
        <f>ROUND(((SUM(BF93:BF98))*I38),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44</v>
      </c>
      <c r="F39" s="125">
        <f>ROUND((SUM(BG93:BG98)),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45</v>
      </c>
      <c r="F40" s="125">
        <f>ROUND((SUM(BH93:BH98)),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46</v>
      </c>
      <c r="F41" s="125">
        <f>ROUND((SUM(BI93:BI98)),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47</v>
      </c>
      <c r="E43" s="129"/>
      <c r="F43" s="129"/>
      <c r="G43" s="130" t="s">
        <v>48</v>
      </c>
      <c r="H43" s="131" t="s">
        <v>49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134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3" t="str">
        <f>E7</f>
        <v>Slezká nemocnice v Opavě p.o.- stavební úpravy pavilonu M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129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3" t="s">
        <v>130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131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7" t="s">
        <v>1605</v>
      </c>
      <c r="F56" s="395"/>
      <c r="G56" s="395"/>
      <c r="H56" s="395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1606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ZTI - Zdravotechnika</v>
      </c>
      <c r="F58" s="395"/>
      <c r="G58" s="395"/>
      <c r="H58" s="395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 t="str">
        <f>IF(J16="","",J16)</f>
        <v>7. 6. 2022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>SNO V Opavě p.o.</v>
      </c>
      <c r="G62" s="38"/>
      <c r="H62" s="38"/>
      <c r="I62" s="31" t="s">
        <v>31</v>
      </c>
      <c r="J62" s="34" t="str">
        <f>E25</f>
        <v>Ateliér EMMET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29</v>
      </c>
      <c r="D63" s="38"/>
      <c r="E63" s="38"/>
      <c r="F63" s="29" t="str">
        <f>IF(E22="","",E22)</f>
        <v>Vyplň údaj</v>
      </c>
      <c r="G63" s="38"/>
      <c r="H63" s="38"/>
      <c r="I63" s="31" t="s">
        <v>34</v>
      </c>
      <c r="J63" s="34" t="str">
        <f>E28</f>
        <v>Ateliér EMMET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135</v>
      </c>
      <c r="D65" s="139"/>
      <c r="E65" s="139"/>
      <c r="F65" s="139"/>
      <c r="G65" s="139"/>
      <c r="H65" s="139"/>
      <c r="I65" s="139"/>
      <c r="J65" s="140" t="s">
        <v>136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69</v>
      </c>
      <c r="D67" s="38"/>
      <c r="E67" s="38"/>
      <c r="F67" s="38"/>
      <c r="G67" s="38"/>
      <c r="H67" s="38"/>
      <c r="I67" s="38"/>
      <c r="J67" s="79">
        <f>J93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137</v>
      </c>
    </row>
    <row r="68" spans="1:47" s="9" customFormat="1" ht="24.95" customHeight="1">
      <c r="B68" s="142"/>
      <c r="C68" s="143"/>
      <c r="D68" s="144" t="s">
        <v>152</v>
      </c>
      <c r="E68" s="145"/>
      <c r="F68" s="145"/>
      <c r="G68" s="145"/>
      <c r="H68" s="145"/>
      <c r="I68" s="145"/>
      <c r="J68" s="146">
        <f>J94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164</v>
      </c>
      <c r="E69" s="150"/>
      <c r="F69" s="150"/>
      <c r="G69" s="150"/>
      <c r="H69" s="150"/>
      <c r="I69" s="150"/>
      <c r="J69" s="151">
        <f>J95</f>
        <v>0</v>
      </c>
      <c r="K69" s="99"/>
      <c r="L69" s="152"/>
    </row>
    <row r="70" spans="1:47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47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47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47" s="2" customFormat="1" ht="24.95" customHeight="1">
      <c r="A76" s="36"/>
      <c r="B76" s="37"/>
      <c r="C76" s="25" t="s">
        <v>165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47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47" s="2" customFormat="1" ht="16.5" customHeight="1">
      <c r="A79" s="36"/>
      <c r="B79" s="37"/>
      <c r="C79" s="38"/>
      <c r="D79" s="38"/>
      <c r="E79" s="393" t="str">
        <f>E7</f>
        <v>Slezká nemocnice v Opavě p.o.- stavební úpravy pavilonu M</v>
      </c>
      <c r="F79" s="394"/>
      <c r="G79" s="394"/>
      <c r="H79" s="39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47" s="1" customFormat="1" ht="12" customHeight="1">
      <c r="B80" s="23"/>
      <c r="C80" s="31" t="s">
        <v>129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1" customFormat="1" ht="16.5" customHeight="1">
      <c r="B81" s="23"/>
      <c r="C81" s="24"/>
      <c r="D81" s="24"/>
      <c r="E81" s="393" t="s">
        <v>130</v>
      </c>
      <c r="F81" s="353"/>
      <c r="G81" s="353"/>
      <c r="H81" s="353"/>
      <c r="I81" s="24"/>
      <c r="J81" s="24"/>
      <c r="K81" s="24"/>
      <c r="L81" s="22"/>
    </row>
    <row r="82" spans="1:65" s="1" customFormat="1" ht="12" customHeight="1">
      <c r="B82" s="23"/>
      <c r="C82" s="31" t="s">
        <v>131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97" t="s">
        <v>1605</v>
      </c>
      <c r="F83" s="395"/>
      <c r="G83" s="395"/>
      <c r="H83" s="395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1606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6" t="str">
        <f>E13</f>
        <v>ZTI - Zdravotechnika</v>
      </c>
      <c r="F85" s="395"/>
      <c r="G85" s="395"/>
      <c r="H85" s="395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F16</f>
        <v xml:space="preserve"> </v>
      </c>
      <c r="G87" s="38"/>
      <c r="H87" s="38"/>
      <c r="I87" s="31" t="s">
        <v>23</v>
      </c>
      <c r="J87" s="61" t="str">
        <f>IF(J16="","",J16)</f>
        <v>7. 6. 2022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E19</f>
        <v>SNO V Opavě p.o.</v>
      </c>
      <c r="G89" s="38"/>
      <c r="H89" s="38"/>
      <c r="I89" s="31" t="s">
        <v>31</v>
      </c>
      <c r="J89" s="34" t="str">
        <f>E25</f>
        <v>Ateliér EMMET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29</v>
      </c>
      <c r="D90" s="38"/>
      <c r="E90" s="38"/>
      <c r="F90" s="29" t="str">
        <f>IF(E22="","",E22)</f>
        <v>Vyplň údaj</v>
      </c>
      <c r="G90" s="38"/>
      <c r="H90" s="38"/>
      <c r="I90" s="31" t="s">
        <v>34</v>
      </c>
      <c r="J90" s="34" t="str">
        <f>E28</f>
        <v>Ateliér EMMET s.r.o.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166</v>
      </c>
      <c r="D92" s="156" t="s">
        <v>56</v>
      </c>
      <c r="E92" s="156" t="s">
        <v>52</v>
      </c>
      <c r="F92" s="156" t="s">
        <v>53</v>
      </c>
      <c r="G92" s="156" t="s">
        <v>167</v>
      </c>
      <c r="H92" s="156" t="s">
        <v>168</v>
      </c>
      <c r="I92" s="156" t="s">
        <v>169</v>
      </c>
      <c r="J92" s="156" t="s">
        <v>136</v>
      </c>
      <c r="K92" s="157" t="s">
        <v>170</v>
      </c>
      <c r="L92" s="158"/>
      <c r="M92" s="70" t="s">
        <v>19</v>
      </c>
      <c r="N92" s="71" t="s">
        <v>41</v>
      </c>
      <c r="O92" s="71" t="s">
        <v>171</v>
      </c>
      <c r="P92" s="71" t="s">
        <v>172</v>
      </c>
      <c r="Q92" s="71" t="s">
        <v>173</v>
      </c>
      <c r="R92" s="71" t="s">
        <v>174</v>
      </c>
      <c r="S92" s="71" t="s">
        <v>175</v>
      </c>
      <c r="T92" s="72" t="s">
        <v>176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177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</f>
        <v>0</v>
      </c>
      <c r="Q93" s="74"/>
      <c r="R93" s="161">
        <f>R94</f>
        <v>0</v>
      </c>
      <c r="S93" s="74"/>
      <c r="T93" s="162">
        <f>T94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70</v>
      </c>
      <c r="AU93" s="19" t="s">
        <v>137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70</v>
      </c>
      <c r="E94" s="167" t="s">
        <v>749</v>
      </c>
      <c r="F94" s="167" t="s">
        <v>750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0</v>
      </c>
      <c r="S94" s="172"/>
      <c r="T94" s="174">
        <f>T95</f>
        <v>0</v>
      </c>
      <c r="AR94" s="175" t="s">
        <v>80</v>
      </c>
      <c r="AT94" s="176" t="s">
        <v>70</v>
      </c>
      <c r="AU94" s="176" t="s">
        <v>71</v>
      </c>
      <c r="AY94" s="175" t="s">
        <v>180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70</v>
      </c>
      <c r="E95" s="178" t="s">
        <v>1586</v>
      </c>
      <c r="F95" s="178" t="s">
        <v>1587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80</v>
      </c>
      <c r="AT95" s="176" t="s">
        <v>70</v>
      </c>
      <c r="AU95" s="176" t="s">
        <v>78</v>
      </c>
      <c r="AY95" s="175" t="s">
        <v>180</v>
      </c>
      <c r="BK95" s="177">
        <f>SUM(BK96:BK98)</f>
        <v>0</v>
      </c>
    </row>
    <row r="96" spans="1:65" s="2" customFormat="1" ht="16.5" customHeight="1">
      <c r="A96" s="36"/>
      <c r="B96" s="37"/>
      <c r="C96" s="180" t="s">
        <v>78</v>
      </c>
      <c r="D96" s="180" t="s">
        <v>182</v>
      </c>
      <c r="E96" s="181" t="s">
        <v>1608</v>
      </c>
      <c r="F96" s="182" t="s">
        <v>1617</v>
      </c>
      <c r="G96" s="183" t="s">
        <v>206</v>
      </c>
      <c r="H96" s="184">
        <v>1</v>
      </c>
      <c r="I96" s="185">
        <f>[1]Stavba!$I$21:$J$21</f>
        <v>0</v>
      </c>
      <c r="J96" s="186">
        <f>ROUND(I96*H96,2)</f>
        <v>0</v>
      </c>
      <c r="K96" s="182" t="s">
        <v>1618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312</v>
      </c>
      <c r="AT96" s="191" t="s">
        <v>182</v>
      </c>
      <c r="AU96" s="191" t="s">
        <v>80</v>
      </c>
      <c r="AY96" s="19" t="s">
        <v>180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312</v>
      </c>
      <c r="BM96" s="191" t="s">
        <v>1619</v>
      </c>
    </row>
    <row r="97" spans="1:51" s="2" customFormat="1" ht="11.25">
      <c r="A97" s="36"/>
      <c r="B97" s="37"/>
      <c r="C97" s="38"/>
      <c r="D97" s="193" t="s">
        <v>189</v>
      </c>
      <c r="E97" s="38"/>
      <c r="F97" s="194" t="s">
        <v>1617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189</v>
      </c>
      <c r="AU97" s="19" t="s">
        <v>80</v>
      </c>
    </row>
    <row r="98" spans="1:51" s="14" customFormat="1" ht="11.25">
      <c r="B98" s="210"/>
      <c r="C98" s="211"/>
      <c r="D98" s="193" t="s">
        <v>193</v>
      </c>
      <c r="E98" s="212" t="s">
        <v>19</v>
      </c>
      <c r="F98" s="213" t="s">
        <v>1611</v>
      </c>
      <c r="G98" s="211"/>
      <c r="H98" s="214">
        <v>1</v>
      </c>
      <c r="I98" s="215"/>
      <c r="J98" s="211"/>
      <c r="K98" s="211"/>
      <c r="L98" s="216"/>
      <c r="M98" s="254"/>
      <c r="N98" s="255"/>
      <c r="O98" s="255"/>
      <c r="P98" s="255"/>
      <c r="Q98" s="255"/>
      <c r="R98" s="255"/>
      <c r="S98" s="255"/>
      <c r="T98" s="256"/>
      <c r="AT98" s="220" t="s">
        <v>193</v>
      </c>
      <c r="AU98" s="220" t="s">
        <v>80</v>
      </c>
      <c r="AV98" s="14" t="s">
        <v>80</v>
      </c>
      <c r="AW98" s="14" t="s">
        <v>33</v>
      </c>
      <c r="AX98" s="14" t="s">
        <v>78</v>
      </c>
      <c r="AY98" s="220" t="s">
        <v>180</v>
      </c>
    </row>
    <row r="99" spans="1:51" s="2" customFormat="1" ht="6.95" customHeight="1">
      <c r="A99" s="36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1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algorithmName="SHA-512" hashValue="7LbYhHPseYN1bMJDujRaoVlES1MvV1uv8r2tqNws+ocGyyWUbZGmethevVkRHEYr9zFC13NDv2Z1zCjXHvt2zg==" saltValue="+yEYJKYOU+/PBsPvffsqk0CIajxQUT3AtjYsfk79fqfW43A0/+4m3TcrVXz84eYry2SFtWWpickQcYoZSEJLPQ==" spinCount="100000" sheet="1" objects="1" scenarios="1" formatColumns="0" formatRows="0" autoFilter="0"/>
  <autoFilter ref="C92:K98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s="1" customFormat="1" ht="12" customHeight="1">
      <c r="B8" s="22"/>
      <c r="D8" s="114" t="s">
        <v>129</v>
      </c>
      <c r="L8" s="22"/>
    </row>
    <row r="9" spans="1:46" s="2" customFormat="1" ht="16.5" customHeight="1">
      <c r="A9" s="36"/>
      <c r="B9" s="41"/>
      <c r="C9" s="36"/>
      <c r="D9" s="36"/>
      <c r="E9" s="386" t="s">
        <v>130</v>
      </c>
      <c r="F9" s="388"/>
      <c r="G9" s="388"/>
      <c r="H9" s="388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131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9" t="s">
        <v>1620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133</v>
      </c>
      <c r="G14" s="36"/>
      <c r="H14" s="36"/>
      <c r="I14" s="114" t="s">
        <v>23</v>
      </c>
      <c r="J14" s="116" t="str">
        <f>'Rekapitulace stavby'!AN8</f>
        <v>7. 6. 2022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SNO V Opavě p.o.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0" t="str">
        <f>'Rekapitulace stavby'!E14</f>
        <v>Vyplň údaj</v>
      </c>
      <c r="F20" s="391"/>
      <c r="G20" s="391"/>
      <c r="H20" s="391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>Ateliér EMMET s.r.o.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>Ateliér EMMET s.r.o.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2" t="s">
        <v>19</v>
      </c>
      <c r="F29" s="392"/>
      <c r="G29" s="392"/>
      <c r="H29" s="392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ROUND(J88,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41</v>
      </c>
      <c r="E35" s="114" t="s">
        <v>42</v>
      </c>
      <c r="F35" s="125">
        <f>ROUND((SUM(BE88:BE145)),  2)</f>
        <v>0</v>
      </c>
      <c r="G35" s="36"/>
      <c r="H35" s="36"/>
      <c r="I35" s="126">
        <v>0.21</v>
      </c>
      <c r="J35" s="125">
        <f>ROUND(((SUM(BE88:BE145))*I35),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43</v>
      </c>
      <c r="F36" s="125">
        <f>ROUND((SUM(BF88:BF145)),  2)</f>
        <v>0</v>
      </c>
      <c r="G36" s="36"/>
      <c r="H36" s="36"/>
      <c r="I36" s="126">
        <v>0.15</v>
      </c>
      <c r="J36" s="125">
        <f>ROUND(((SUM(BF88:BF145))*I36),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44</v>
      </c>
      <c r="F37" s="125">
        <f>ROUND((SUM(BG88:BG145)),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45</v>
      </c>
      <c r="F38" s="125">
        <f>ROUND((SUM(BH88:BH145)),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46</v>
      </c>
      <c r="F39" s="125">
        <f>ROUND((SUM(BI88:BI145)),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134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3" t="str">
        <f>E7</f>
        <v>Slezká nemocnice v Opavě p.o.- stavební úpravy pavilonu M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129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3" t="s">
        <v>130</v>
      </c>
      <c r="F52" s="395"/>
      <c r="G52" s="395"/>
      <c r="H52" s="395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131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VN a ON - Vedlejší a ostatní náklady</v>
      </c>
      <c r="F54" s="395"/>
      <c r="G54" s="395"/>
      <c r="H54" s="395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7. 6. 2022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SNO V Opavě p.o.</v>
      </c>
      <c r="G58" s="38"/>
      <c r="H58" s="38"/>
      <c r="I58" s="31" t="s">
        <v>31</v>
      </c>
      <c r="J58" s="34" t="str">
        <f>E23</f>
        <v>Ateliér EMMET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>Ateliér EMMET s.r.o.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135</v>
      </c>
      <c r="D61" s="139"/>
      <c r="E61" s="139"/>
      <c r="F61" s="139"/>
      <c r="G61" s="139"/>
      <c r="H61" s="139"/>
      <c r="I61" s="139"/>
      <c r="J61" s="140" t="s">
        <v>136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137</v>
      </c>
    </row>
    <row r="64" spans="1:47" s="9" customFormat="1" ht="24.95" customHeight="1">
      <c r="B64" s="142"/>
      <c r="C64" s="143"/>
      <c r="D64" s="144" t="s">
        <v>1621</v>
      </c>
      <c r="E64" s="145"/>
      <c r="F64" s="145"/>
      <c r="G64" s="145"/>
      <c r="H64" s="145"/>
      <c r="I64" s="145"/>
      <c r="J64" s="146">
        <f>J89</f>
        <v>0</v>
      </c>
      <c r="K64" s="143"/>
      <c r="L64" s="147"/>
    </row>
    <row r="65" spans="1:31" s="9" customFormat="1" ht="24.95" customHeight="1">
      <c r="B65" s="142"/>
      <c r="C65" s="143"/>
      <c r="D65" s="144" t="s">
        <v>1622</v>
      </c>
      <c r="E65" s="145"/>
      <c r="F65" s="145"/>
      <c r="G65" s="145"/>
      <c r="H65" s="145"/>
      <c r="I65" s="145"/>
      <c r="J65" s="146">
        <f>J98</f>
        <v>0</v>
      </c>
      <c r="K65" s="143"/>
      <c r="L65" s="147"/>
    </row>
    <row r="66" spans="1:31" s="10" customFormat="1" ht="19.899999999999999" customHeight="1">
      <c r="B66" s="148"/>
      <c r="C66" s="99"/>
      <c r="D66" s="149" t="s">
        <v>1623</v>
      </c>
      <c r="E66" s="150"/>
      <c r="F66" s="150"/>
      <c r="G66" s="150"/>
      <c r="H66" s="150"/>
      <c r="I66" s="150"/>
      <c r="J66" s="151">
        <f>J135</f>
        <v>0</v>
      </c>
      <c r="K66" s="99"/>
      <c r="L66" s="152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165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93" t="str">
        <f>E7</f>
        <v>Slezká nemocnice v Opavě p.o.- stavební úpravy pavilonu M</v>
      </c>
      <c r="F76" s="394"/>
      <c r="G76" s="394"/>
      <c r="H76" s="394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129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393" t="s">
        <v>130</v>
      </c>
      <c r="F78" s="395"/>
      <c r="G78" s="395"/>
      <c r="H78" s="395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131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46" t="str">
        <f>E11</f>
        <v>VN a ON - Vedlejší a ostatní náklady</v>
      </c>
      <c r="F80" s="395"/>
      <c r="G80" s="395"/>
      <c r="H80" s="395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 xml:space="preserve"> </v>
      </c>
      <c r="G82" s="38"/>
      <c r="H82" s="38"/>
      <c r="I82" s="31" t="s">
        <v>23</v>
      </c>
      <c r="J82" s="61" t="str">
        <f>IF(J14="","",J14)</f>
        <v>7. 6. 2022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25</v>
      </c>
      <c r="D84" s="38"/>
      <c r="E84" s="38"/>
      <c r="F84" s="29" t="str">
        <f>E17</f>
        <v>SNO V Opavě p.o.</v>
      </c>
      <c r="G84" s="38"/>
      <c r="H84" s="38"/>
      <c r="I84" s="31" t="s">
        <v>31</v>
      </c>
      <c r="J84" s="34" t="str">
        <f>E23</f>
        <v>Ateliér EMMET s.r.o.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29</v>
      </c>
      <c r="D85" s="38"/>
      <c r="E85" s="38"/>
      <c r="F85" s="29" t="str">
        <f>IF(E20="","",E20)</f>
        <v>Vyplň údaj</v>
      </c>
      <c r="G85" s="38"/>
      <c r="H85" s="38"/>
      <c r="I85" s="31" t="s">
        <v>34</v>
      </c>
      <c r="J85" s="34" t="str">
        <f>E26</f>
        <v>Ateliér EMMET s.r.o.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3"/>
      <c r="B87" s="154"/>
      <c r="C87" s="155" t="s">
        <v>166</v>
      </c>
      <c r="D87" s="156" t="s">
        <v>56</v>
      </c>
      <c r="E87" s="156" t="s">
        <v>52</v>
      </c>
      <c r="F87" s="156" t="s">
        <v>53</v>
      </c>
      <c r="G87" s="156" t="s">
        <v>167</v>
      </c>
      <c r="H87" s="156" t="s">
        <v>168</v>
      </c>
      <c r="I87" s="156" t="s">
        <v>169</v>
      </c>
      <c r="J87" s="156" t="s">
        <v>136</v>
      </c>
      <c r="K87" s="157" t="s">
        <v>170</v>
      </c>
      <c r="L87" s="158"/>
      <c r="M87" s="70" t="s">
        <v>19</v>
      </c>
      <c r="N87" s="71" t="s">
        <v>41</v>
      </c>
      <c r="O87" s="71" t="s">
        <v>171</v>
      </c>
      <c r="P87" s="71" t="s">
        <v>172</v>
      </c>
      <c r="Q87" s="71" t="s">
        <v>173</v>
      </c>
      <c r="R87" s="71" t="s">
        <v>174</v>
      </c>
      <c r="S87" s="71" t="s">
        <v>175</v>
      </c>
      <c r="T87" s="72" t="s">
        <v>176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6"/>
      <c r="B88" s="37"/>
      <c r="C88" s="77" t="s">
        <v>177</v>
      </c>
      <c r="D88" s="38"/>
      <c r="E88" s="38"/>
      <c r="F88" s="38"/>
      <c r="G88" s="38"/>
      <c r="H88" s="38"/>
      <c r="I88" s="38"/>
      <c r="J88" s="159">
        <f>BK88</f>
        <v>0</v>
      </c>
      <c r="K88" s="38"/>
      <c r="L88" s="41"/>
      <c r="M88" s="73"/>
      <c r="N88" s="160"/>
      <c r="O88" s="74"/>
      <c r="P88" s="161">
        <f>P89+P98</f>
        <v>0</v>
      </c>
      <c r="Q88" s="74"/>
      <c r="R88" s="161">
        <f>R89+R98</f>
        <v>0</v>
      </c>
      <c r="S88" s="74"/>
      <c r="T88" s="162">
        <f>T89+T98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70</v>
      </c>
      <c r="AU88" s="19" t="s">
        <v>137</v>
      </c>
      <c r="BK88" s="163">
        <f>BK89+BK98</f>
        <v>0</v>
      </c>
    </row>
    <row r="89" spans="1:65" s="12" customFormat="1" ht="25.9" customHeight="1">
      <c r="B89" s="164"/>
      <c r="C89" s="165"/>
      <c r="D89" s="166" t="s">
        <v>70</v>
      </c>
      <c r="E89" s="167" t="s">
        <v>1624</v>
      </c>
      <c r="F89" s="167" t="s">
        <v>1625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SUM(P90:P97)</f>
        <v>0</v>
      </c>
      <c r="Q89" s="172"/>
      <c r="R89" s="173">
        <f>SUM(R90:R97)</f>
        <v>0</v>
      </c>
      <c r="S89" s="172"/>
      <c r="T89" s="174">
        <f>SUM(T90:T97)</f>
        <v>0</v>
      </c>
      <c r="AR89" s="175" t="s">
        <v>187</v>
      </c>
      <c r="AT89" s="176" t="s">
        <v>70</v>
      </c>
      <c r="AU89" s="176" t="s">
        <v>71</v>
      </c>
      <c r="AY89" s="175" t="s">
        <v>180</v>
      </c>
      <c r="BK89" s="177">
        <f>SUM(BK90:BK97)</f>
        <v>0</v>
      </c>
    </row>
    <row r="90" spans="1:65" s="2" customFormat="1" ht="62.65" customHeight="1">
      <c r="A90" s="36"/>
      <c r="B90" s="37"/>
      <c r="C90" s="180" t="s">
        <v>78</v>
      </c>
      <c r="D90" s="180" t="s">
        <v>182</v>
      </c>
      <c r="E90" s="181" t="s">
        <v>1626</v>
      </c>
      <c r="F90" s="182" t="s">
        <v>1627</v>
      </c>
      <c r="G90" s="183" t="s">
        <v>206</v>
      </c>
      <c r="H90" s="184">
        <v>1</v>
      </c>
      <c r="I90" s="185"/>
      <c r="J90" s="186">
        <f>ROUND(I90*H90,2)</f>
        <v>0</v>
      </c>
      <c r="K90" s="182" t="s">
        <v>304</v>
      </c>
      <c r="L90" s="41"/>
      <c r="M90" s="187" t="s">
        <v>19</v>
      </c>
      <c r="N90" s="188" t="s">
        <v>42</v>
      </c>
      <c r="O90" s="66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187</v>
      </c>
      <c r="AT90" s="191" t="s">
        <v>182</v>
      </c>
      <c r="AU90" s="191" t="s">
        <v>78</v>
      </c>
      <c r="AY90" s="19" t="s">
        <v>180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9" t="s">
        <v>78</v>
      </c>
      <c r="BK90" s="192">
        <f>ROUND(I90*H90,2)</f>
        <v>0</v>
      </c>
      <c r="BL90" s="19" t="s">
        <v>187</v>
      </c>
      <c r="BM90" s="191" t="s">
        <v>1628</v>
      </c>
    </row>
    <row r="91" spans="1:65" s="2" customFormat="1" ht="39">
      <c r="A91" s="36"/>
      <c r="B91" s="37"/>
      <c r="C91" s="38"/>
      <c r="D91" s="193" t="s">
        <v>189</v>
      </c>
      <c r="E91" s="38"/>
      <c r="F91" s="194" t="s">
        <v>1627</v>
      </c>
      <c r="G91" s="38"/>
      <c r="H91" s="38"/>
      <c r="I91" s="195"/>
      <c r="J91" s="38"/>
      <c r="K91" s="38"/>
      <c r="L91" s="41"/>
      <c r="M91" s="196"/>
      <c r="N91" s="197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189</v>
      </c>
      <c r="AU91" s="19" t="s">
        <v>78</v>
      </c>
    </row>
    <row r="92" spans="1:65" s="2" customFormat="1" ht="33" customHeight="1">
      <c r="A92" s="36"/>
      <c r="B92" s="37"/>
      <c r="C92" s="180" t="s">
        <v>80</v>
      </c>
      <c r="D92" s="180" t="s">
        <v>182</v>
      </c>
      <c r="E92" s="181" t="s">
        <v>1629</v>
      </c>
      <c r="F92" s="182" t="s">
        <v>1630</v>
      </c>
      <c r="G92" s="183" t="s">
        <v>1631</v>
      </c>
      <c r="H92" s="184">
        <v>1</v>
      </c>
      <c r="I92" s="185"/>
      <c r="J92" s="186">
        <f>ROUND(I92*H92,2)</f>
        <v>0</v>
      </c>
      <c r="K92" s="182" t="s">
        <v>304</v>
      </c>
      <c r="L92" s="41"/>
      <c r="M92" s="187" t="s">
        <v>19</v>
      </c>
      <c r="N92" s="188" t="s">
        <v>42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187</v>
      </c>
      <c r="AT92" s="191" t="s">
        <v>182</v>
      </c>
      <c r="AU92" s="191" t="s">
        <v>78</v>
      </c>
      <c r="AY92" s="19" t="s">
        <v>180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78</v>
      </c>
      <c r="BK92" s="192">
        <f>ROUND(I92*H92,2)</f>
        <v>0</v>
      </c>
      <c r="BL92" s="19" t="s">
        <v>187</v>
      </c>
      <c r="BM92" s="191" t="s">
        <v>1632</v>
      </c>
    </row>
    <row r="93" spans="1:65" s="2" customFormat="1" ht="19.5">
      <c r="A93" s="36"/>
      <c r="B93" s="37"/>
      <c r="C93" s="38"/>
      <c r="D93" s="193" t="s">
        <v>189</v>
      </c>
      <c r="E93" s="38"/>
      <c r="F93" s="194" t="s">
        <v>1630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189</v>
      </c>
      <c r="AU93" s="19" t="s">
        <v>78</v>
      </c>
    </row>
    <row r="94" spans="1:65" s="2" customFormat="1" ht="37.9" customHeight="1">
      <c r="A94" s="36"/>
      <c r="B94" s="37"/>
      <c r="C94" s="180" t="s">
        <v>91</v>
      </c>
      <c r="D94" s="180" t="s">
        <v>182</v>
      </c>
      <c r="E94" s="181" t="s">
        <v>1633</v>
      </c>
      <c r="F94" s="182" t="s">
        <v>1634</v>
      </c>
      <c r="G94" s="183" t="s">
        <v>1631</v>
      </c>
      <c r="H94" s="184">
        <v>1</v>
      </c>
      <c r="I94" s="185"/>
      <c r="J94" s="186">
        <f>ROUND(I94*H94,2)</f>
        <v>0</v>
      </c>
      <c r="K94" s="182" t="s">
        <v>304</v>
      </c>
      <c r="L94" s="41"/>
      <c r="M94" s="187" t="s">
        <v>19</v>
      </c>
      <c r="N94" s="188" t="s">
        <v>42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187</v>
      </c>
      <c r="AT94" s="191" t="s">
        <v>182</v>
      </c>
      <c r="AU94" s="191" t="s">
        <v>78</v>
      </c>
      <c r="AY94" s="19" t="s">
        <v>180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78</v>
      </c>
      <c r="BK94" s="192">
        <f>ROUND(I94*H94,2)</f>
        <v>0</v>
      </c>
      <c r="BL94" s="19" t="s">
        <v>187</v>
      </c>
      <c r="BM94" s="191" t="s">
        <v>1635</v>
      </c>
    </row>
    <row r="95" spans="1:65" s="2" customFormat="1" ht="29.25">
      <c r="A95" s="36"/>
      <c r="B95" s="37"/>
      <c r="C95" s="38"/>
      <c r="D95" s="193" t="s">
        <v>189</v>
      </c>
      <c r="E95" s="38"/>
      <c r="F95" s="194" t="s">
        <v>1634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189</v>
      </c>
      <c r="AU95" s="19" t="s">
        <v>78</v>
      </c>
    </row>
    <row r="96" spans="1:65" s="2" customFormat="1" ht="24.2" customHeight="1">
      <c r="A96" s="36"/>
      <c r="B96" s="37"/>
      <c r="C96" s="180" t="s">
        <v>187</v>
      </c>
      <c r="D96" s="180" t="s">
        <v>182</v>
      </c>
      <c r="E96" s="181" t="s">
        <v>1636</v>
      </c>
      <c r="F96" s="182" t="s">
        <v>1637</v>
      </c>
      <c r="G96" s="183" t="s">
        <v>1638</v>
      </c>
      <c r="H96" s="184">
        <v>1</v>
      </c>
      <c r="I96" s="185"/>
      <c r="J96" s="186">
        <f>ROUND(I96*H96,2)</f>
        <v>0</v>
      </c>
      <c r="K96" s="182" t="s">
        <v>304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187</v>
      </c>
      <c r="AT96" s="191" t="s">
        <v>182</v>
      </c>
      <c r="AU96" s="191" t="s">
        <v>78</v>
      </c>
      <c r="AY96" s="19" t="s">
        <v>180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187</v>
      </c>
      <c r="BM96" s="191" t="s">
        <v>1639</v>
      </c>
    </row>
    <row r="97" spans="1:65" s="2" customFormat="1" ht="19.5">
      <c r="A97" s="36"/>
      <c r="B97" s="37"/>
      <c r="C97" s="38"/>
      <c r="D97" s="193" t="s">
        <v>189</v>
      </c>
      <c r="E97" s="38"/>
      <c r="F97" s="194" t="s">
        <v>1637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189</v>
      </c>
      <c r="AU97" s="19" t="s">
        <v>78</v>
      </c>
    </row>
    <row r="98" spans="1:65" s="12" customFormat="1" ht="25.9" customHeight="1">
      <c r="B98" s="164"/>
      <c r="C98" s="165"/>
      <c r="D98" s="166" t="s">
        <v>70</v>
      </c>
      <c r="E98" s="167" t="s">
        <v>1640</v>
      </c>
      <c r="F98" s="167" t="s">
        <v>1641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P99+SUM(P100:P135)</f>
        <v>0</v>
      </c>
      <c r="Q98" s="172"/>
      <c r="R98" s="173">
        <f>R99+SUM(R100:R135)</f>
        <v>0</v>
      </c>
      <c r="S98" s="172"/>
      <c r="T98" s="174">
        <f>T99+SUM(T100:T135)</f>
        <v>0</v>
      </c>
      <c r="AR98" s="175" t="s">
        <v>217</v>
      </c>
      <c r="AT98" s="176" t="s">
        <v>70</v>
      </c>
      <c r="AU98" s="176" t="s">
        <v>71</v>
      </c>
      <c r="AY98" s="175" t="s">
        <v>180</v>
      </c>
      <c r="BK98" s="177">
        <f>BK99+SUM(BK100:BK135)</f>
        <v>0</v>
      </c>
    </row>
    <row r="99" spans="1:65" s="2" customFormat="1" ht="21.75" customHeight="1">
      <c r="A99" s="36"/>
      <c r="B99" s="37"/>
      <c r="C99" s="180" t="s">
        <v>217</v>
      </c>
      <c r="D99" s="180" t="s">
        <v>182</v>
      </c>
      <c r="E99" s="181" t="s">
        <v>1642</v>
      </c>
      <c r="F99" s="182" t="s">
        <v>1643</v>
      </c>
      <c r="G99" s="183" t="s">
        <v>1591</v>
      </c>
      <c r="H99" s="184">
        <v>64</v>
      </c>
      <c r="I99" s="185"/>
      <c r="J99" s="186">
        <f>ROUND(I99*H99,2)</f>
        <v>0</v>
      </c>
      <c r="K99" s="182" t="s">
        <v>304</v>
      </c>
      <c r="L99" s="41"/>
      <c r="M99" s="187" t="s">
        <v>19</v>
      </c>
      <c r="N99" s="188" t="s">
        <v>42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1644</v>
      </c>
      <c r="AT99" s="191" t="s">
        <v>182</v>
      </c>
      <c r="AU99" s="191" t="s">
        <v>78</v>
      </c>
      <c r="AY99" s="19" t="s">
        <v>180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78</v>
      </c>
      <c r="BK99" s="192">
        <f>ROUND(I99*H99,2)</f>
        <v>0</v>
      </c>
      <c r="BL99" s="19" t="s">
        <v>1644</v>
      </c>
      <c r="BM99" s="191" t="s">
        <v>1645</v>
      </c>
    </row>
    <row r="100" spans="1:65" s="2" customFormat="1" ht="11.25">
      <c r="A100" s="36"/>
      <c r="B100" s="37"/>
      <c r="C100" s="38"/>
      <c r="D100" s="193" t="s">
        <v>189</v>
      </c>
      <c r="E100" s="38"/>
      <c r="F100" s="194" t="s">
        <v>1643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189</v>
      </c>
      <c r="AU100" s="19" t="s">
        <v>78</v>
      </c>
    </row>
    <row r="101" spans="1:65" s="13" customFormat="1" ht="22.5">
      <c r="B101" s="200"/>
      <c r="C101" s="201"/>
      <c r="D101" s="193" t="s">
        <v>193</v>
      </c>
      <c r="E101" s="202" t="s">
        <v>19</v>
      </c>
      <c r="F101" s="203" t="s">
        <v>1646</v>
      </c>
      <c r="G101" s="201"/>
      <c r="H101" s="202" t="s">
        <v>19</v>
      </c>
      <c r="I101" s="204"/>
      <c r="J101" s="201"/>
      <c r="K101" s="201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193</v>
      </c>
      <c r="AU101" s="209" t="s">
        <v>78</v>
      </c>
      <c r="AV101" s="13" t="s">
        <v>78</v>
      </c>
      <c r="AW101" s="13" t="s">
        <v>33</v>
      </c>
      <c r="AX101" s="13" t="s">
        <v>71</v>
      </c>
      <c r="AY101" s="209" t="s">
        <v>180</v>
      </c>
    </row>
    <row r="102" spans="1:65" s="13" customFormat="1" ht="11.25">
      <c r="B102" s="200"/>
      <c r="C102" s="201"/>
      <c r="D102" s="193" t="s">
        <v>193</v>
      </c>
      <c r="E102" s="202" t="s">
        <v>19</v>
      </c>
      <c r="F102" s="203" t="s">
        <v>1647</v>
      </c>
      <c r="G102" s="201"/>
      <c r="H102" s="202" t="s">
        <v>19</v>
      </c>
      <c r="I102" s="204"/>
      <c r="J102" s="201"/>
      <c r="K102" s="201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193</v>
      </c>
      <c r="AU102" s="209" t="s">
        <v>78</v>
      </c>
      <c r="AV102" s="13" t="s">
        <v>78</v>
      </c>
      <c r="AW102" s="13" t="s">
        <v>33</v>
      </c>
      <c r="AX102" s="13" t="s">
        <v>71</v>
      </c>
      <c r="AY102" s="209" t="s">
        <v>180</v>
      </c>
    </row>
    <row r="103" spans="1:65" s="13" customFormat="1" ht="22.5">
      <c r="B103" s="200"/>
      <c r="C103" s="201"/>
      <c r="D103" s="193" t="s">
        <v>193</v>
      </c>
      <c r="E103" s="202" t="s">
        <v>19</v>
      </c>
      <c r="F103" s="203" t="s">
        <v>1648</v>
      </c>
      <c r="G103" s="201"/>
      <c r="H103" s="202" t="s">
        <v>19</v>
      </c>
      <c r="I103" s="204"/>
      <c r="J103" s="201"/>
      <c r="K103" s="201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193</v>
      </c>
      <c r="AU103" s="209" t="s">
        <v>78</v>
      </c>
      <c r="AV103" s="13" t="s">
        <v>78</v>
      </c>
      <c r="AW103" s="13" t="s">
        <v>33</v>
      </c>
      <c r="AX103" s="13" t="s">
        <v>71</v>
      </c>
      <c r="AY103" s="209" t="s">
        <v>180</v>
      </c>
    </row>
    <row r="104" spans="1:65" s="13" customFormat="1" ht="22.5">
      <c r="B104" s="200"/>
      <c r="C104" s="201"/>
      <c r="D104" s="193" t="s">
        <v>193</v>
      </c>
      <c r="E104" s="202" t="s">
        <v>19</v>
      </c>
      <c r="F104" s="203" t="s">
        <v>1649</v>
      </c>
      <c r="G104" s="201"/>
      <c r="H104" s="202" t="s">
        <v>19</v>
      </c>
      <c r="I104" s="204"/>
      <c r="J104" s="201"/>
      <c r="K104" s="201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193</v>
      </c>
      <c r="AU104" s="209" t="s">
        <v>78</v>
      </c>
      <c r="AV104" s="13" t="s">
        <v>78</v>
      </c>
      <c r="AW104" s="13" t="s">
        <v>33</v>
      </c>
      <c r="AX104" s="13" t="s">
        <v>71</v>
      </c>
      <c r="AY104" s="209" t="s">
        <v>180</v>
      </c>
    </row>
    <row r="105" spans="1:65" s="13" customFormat="1" ht="33.75">
      <c r="B105" s="200"/>
      <c r="C105" s="201"/>
      <c r="D105" s="193" t="s">
        <v>193</v>
      </c>
      <c r="E105" s="202" t="s">
        <v>19</v>
      </c>
      <c r="F105" s="203" t="s">
        <v>1650</v>
      </c>
      <c r="G105" s="201"/>
      <c r="H105" s="202" t="s">
        <v>19</v>
      </c>
      <c r="I105" s="204"/>
      <c r="J105" s="201"/>
      <c r="K105" s="201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193</v>
      </c>
      <c r="AU105" s="209" t="s">
        <v>78</v>
      </c>
      <c r="AV105" s="13" t="s">
        <v>78</v>
      </c>
      <c r="AW105" s="13" t="s">
        <v>33</v>
      </c>
      <c r="AX105" s="13" t="s">
        <v>71</v>
      </c>
      <c r="AY105" s="209" t="s">
        <v>180</v>
      </c>
    </row>
    <row r="106" spans="1:65" s="14" customFormat="1" ht="11.25">
      <c r="B106" s="210"/>
      <c r="C106" s="211"/>
      <c r="D106" s="193" t="s">
        <v>193</v>
      </c>
      <c r="E106" s="212" t="s">
        <v>19</v>
      </c>
      <c r="F106" s="213" t="s">
        <v>1651</v>
      </c>
      <c r="G106" s="211"/>
      <c r="H106" s="214">
        <v>64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193</v>
      </c>
      <c r="AU106" s="220" t="s">
        <v>78</v>
      </c>
      <c r="AV106" s="14" t="s">
        <v>80</v>
      </c>
      <c r="AW106" s="14" t="s">
        <v>33</v>
      </c>
      <c r="AX106" s="14" t="s">
        <v>78</v>
      </c>
      <c r="AY106" s="220" t="s">
        <v>180</v>
      </c>
    </row>
    <row r="107" spans="1:65" s="2" customFormat="1" ht="62.65" customHeight="1">
      <c r="A107" s="36"/>
      <c r="B107" s="37"/>
      <c r="C107" s="180" t="s">
        <v>227</v>
      </c>
      <c r="D107" s="180" t="s">
        <v>182</v>
      </c>
      <c r="E107" s="181" t="s">
        <v>1652</v>
      </c>
      <c r="F107" s="182" t="s">
        <v>1653</v>
      </c>
      <c r="G107" s="183" t="s">
        <v>1631</v>
      </c>
      <c r="H107" s="184">
        <v>1</v>
      </c>
      <c r="I107" s="185"/>
      <c r="J107" s="186">
        <f>ROUND(I107*H107,2)</f>
        <v>0</v>
      </c>
      <c r="K107" s="182" t="s">
        <v>304</v>
      </c>
      <c r="L107" s="41"/>
      <c r="M107" s="187" t="s">
        <v>19</v>
      </c>
      <c r="N107" s="188" t="s">
        <v>42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187</v>
      </c>
      <c r="AT107" s="191" t="s">
        <v>182</v>
      </c>
      <c r="AU107" s="191" t="s">
        <v>78</v>
      </c>
      <c r="AY107" s="19" t="s">
        <v>180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78</v>
      </c>
      <c r="BK107" s="192">
        <f>ROUND(I107*H107,2)</f>
        <v>0</v>
      </c>
      <c r="BL107" s="19" t="s">
        <v>187</v>
      </c>
      <c r="BM107" s="191" t="s">
        <v>1654</v>
      </c>
    </row>
    <row r="108" spans="1:65" s="2" customFormat="1" ht="39">
      <c r="A108" s="36"/>
      <c r="B108" s="37"/>
      <c r="C108" s="38"/>
      <c r="D108" s="193" t="s">
        <v>189</v>
      </c>
      <c r="E108" s="38"/>
      <c r="F108" s="194" t="s">
        <v>1655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189</v>
      </c>
      <c r="AU108" s="19" t="s">
        <v>78</v>
      </c>
    </row>
    <row r="109" spans="1:65" s="14" customFormat="1" ht="11.25">
      <c r="B109" s="210"/>
      <c r="C109" s="211"/>
      <c r="D109" s="193" t="s">
        <v>193</v>
      </c>
      <c r="E109" s="212" t="s">
        <v>19</v>
      </c>
      <c r="F109" s="213" t="s">
        <v>1656</v>
      </c>
      <c r="G109" s="211"/>
      <c r="H109" s="214">
        <v>1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193</v>
      </c>
      <c r="AU109" s="220" t="s">
        <v>78</v>
      </c>
      <c r="AV109" s="14" t="s">
        <v>80</v>
      </c>
      <c r="AW109" s="14" t="s">
        <v>33</v>
      </c>
      <c r="AX109" s="14" t="s">
        <v>78</v>
      </c>
      <c r="AY109" s="220" t="s">
        <v>180</v>
      </c>
    </row>
    <row r="110" spans="1:65" s="13" customFormat="1" ht="22.5">
      <c r="B110" s="200"/>
      <c r="C110" s="201"/>
      <c r="D110" s="193" t="s">
        <v>193</v>
      </c>
      <c r="E110" s="202" t="s">
        <v>19</v>
      </c>
      <c r="F110" s="203" t="s">
        <v>1657</v>
      </c>
      <c r="G110" s="201"/>
      <c r="H110" s="202" t="s">
        <v>19</v>
      </c>
      <c r="I110" s="204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193</v>
      </c>
      <c r="AU110" s="209" t="s">
        <v>78</v>
      </c>
      <c r="AV110" s="13" t="s">
        <v>78</v>
      </c>
      <c r="AW110" s="13" t="s">
        <v>33</v>
      </c>
      <c r="AX110" s="13" t="s">
        <v>71</v>
      </c>
      <c r="AY110" s="209" t="s">
        <v>180</v>
      </c>
    </row>
    <row r="111" spans="1:65" s="13" customFormat="1" ht="22.5">
      <c r="B111" s="200"/>
      <c r="C111" s="201"/>
      <c r="D111" s="193" t="s">
        <v>193</v>
      </c>
      <c r="E111" s="202" t="s">
        <v>19</v>
      </c>
      <c r="F111" s="203" t="s">
        <v>1658</v>
      </c>
      <c r="G111" s="201"/>
      <c r="H111" s="202" t="s">
        <v>19</v>
      </c>
      <c r="I111" s="204"/>
      <c r="J111" s="201"/>
      <c r="K111" s="201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193</v>
      </c>
      <c r="AU111" s="209" t="s">
        <v>78</v>
      </c>
      <c r="AV111" s="13" t="s">
        <v>78</v>
      </c>
      <c r="AW111" s="13" t="s">
        <v>33</v>
      </c>
      <c r="AX111" s="13" t="s">
        <v>71</v>
      </c>
      <c r="AY111" s="209" t="s">
        <v>180</v>
      </c>
    </row>
    <row r="112" spans="1:65" s="13" customFormat="1" ht="22.5">
      <c r="B112" s="200"/>
      <c r="C112" s="201"/>
      <c r="D112" s="193" t="s">
        <v>193</v>
      </c>
      <c r="E112" s="202" t="s">
        <v>19</v>
      </c>
      <c r="F112" s="203" t="s">
        <v>1659</v>
      </c>
      <c r="G112" s="201"/>
      <c r="H112" s="202" t="s">
        <v>19</v>
      </c>
      <c r="I112" s="204"/>
      <c r="J112" s="201"/>
      <c r="K112" s="201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193</v>
      </c>
      <c r="AU112" s="209" t="s">
        <v>78</v>
      </c>
      <c r="AV112" s="13" t="s">
        <v>78</v>
      </c>
      <c r="AW112" s="13" t="s">
        <v>33</v>
      </c>
      <c r="AX112" s="13" t="s">
        <v>71</v>
      </c>
      <c r="AY112" s="209" t="s">
        <v>180</v>
      </c>
    </row>
    <row r="113" spans="1:65" s="13" customFormat="1" ht="22.5">
      <c r="B113" s="200"/>
      <c r="C113" s="201"/>
      <c r="D113" s="193" t="s">
        <v>193</v>
      </c>
      <c r="E113" s="202" t="s">
        <v>19</v>
      </c>
      <c r="F113" s="203" t="s">
        <v>1660</v>
      </c>
      <c r="G113" s="201"/>
      <c r="H113" s="202" t="s">
        <v>19</v>
      </c>
      <c r="I113" s="204"/>
      <c r="J113" s="201"/>
      <c r="K113" s="201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193</v>
      </c>
      <c r="AU113" s="209" t="s">
        <v>78</v>
      </c>
      <c r="AV113" s="13" t="s">
        <v>78</v>
      </c>
      <c r="AW113" s="13" t="s">
        <v>33</v>
      </c>
      <c r="AX113" s="13" t="s">
        <v>71</v>
      </c>
      <c r="AY113" s="209" t="s">
        <v>180</v>
      </c>
    </row>
    <row r="114" spans="1:65" s="13" customFormat="1" ht="22.5">
      <c r="B114" s="200"/>
      <c r="C114" s="201"/>
      <c r="D114" s="193" t="s">
        <v>193</v>
      </c>
      <c r="E114" s="202" t="s">
        <v>19</v>
      </c>
      <c r="F114" s="203" t="s">
        <v>1661</v>
      </c>
      <c r="G114" s="201"/>
      <c r="H114" s="202" t="s">
        <v>19</v>
      </c>
      <c r="I114" s="204"/>
      <c r="J114" s="201"/>
      <c r="K114" s="201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193</v>
      </c>
      <c r="AU114" s="209" t="s">
        <v>78</v>
      </c>
      <c r="AV114" s="13" t="s">
        <v>78</v>
      </c>
      <c r="AW114" s="13" t="s">
        <v>33</v>
      </c>
      <c r="AX114" s="13" t="s">
        <v>71</v>
      </c>
      <c r="AY114" s="209" t="s">
        <v>180</v>
      </c>
    </row>
    <row r="115" spans="1:65" s="13" customFormat="1" ht="11.25">
      <c r="B115" s="200"/>
      <c r="C115" s="201"/>
      <c r="D115" s="193" t="s">
        <v>193</v>
      </c>
      <c r="E115" s="202" t="s">
        <v>19</v>
      </c>
      <c r="F115" s="203" t="s">
        <v>1662</v>
      </c>
      <c r="G115" s="201"/>
      <c r="H115" s="202" t="s">
        <v>19</v>
      </c>
      <c r="I115" s="204"/>
      <c r="J115" s="201"/>
      <c r="K115" s="201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193</v>
      </c>
      <c r="AU115" s="209" t="s">
        <v>78</v>
      </c>
      <c r="AV115" s="13" t="s">
        <v>78</v>
      </c>
      <c r="AW115" s="13" t="s">
        <v>33</v>
      </c>
      <c r="AX115" s="13" t="s">
        <v>71</v>
      </c>
      <c r="AY115" s="209" t="s">
        <v>180</v>
      </c>
    </row>
    <row r="116" spans="1:65" s="13" customFormat="1" ht="11.25">
      <c r="B116" s="200"/>
      <c r="C116" s="201"/>
      <c r="D116" s="193" t="s">
        <v>193</v>
      </c>
      <c r="E116" s="202" t="s">
        <v>19</v>
      </c>
      <c r="F116" s="203" t="s">
        <v>1663</v>
      </c>
      <c r="G116" s="201"/>
      <c r="H116" s="202" t="s">
        <v>19</v>
      </c>
      <c r="I116" s="204"/>
      <c r="J116" s="201"/>
      <c r="K116" s="201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193</v>
      </c>
      <c r="AU116" s="209" t="s">
        <v>78</v>
      </c>
      <c r="AV116" s="13" t="s">
        <v>78</v>
      </c>
      <c r="AW116" s="13" t="s">
        <v>33</v>
      </c>
      <c r="AX116" s="13" t="s">
        <v>71</v>
      </c>
      <c r="AY116" s="209" t="s">
        <v>180</v>
      </c>
    </row>
    <row r="117" spans="1:65" s="2" customFormat="1" ht="24.2" customHeight="1">
      <c r="A117" s="36"/>
      <c r="B117" s="37"/>
      <c r="C117" s="180" t="s">
        <v>239</v>
      </c>
      <c r="D117" s="180" t="s">
        <v>182</v>
      </c>
      <c r="E117" s="181" t="s">
        <v>1664</v>
      </c>
      <c r="F117" s="182" t="s">
        <v>1665</v>
      </c>
      <c r="G117" s="183" t="s">
        <v>1631</v>
      </c>
      <c r="H117" s="184">
        <v>1</v>
      </c>
      <c r="I117" s="185"/>
      <c r="J117" s="186">
        <f>ROUND(I117*H117,2)</f>
        <v>0</v>
      </c>
      <c r="K117" s="182" t="s">
        <v>304</v>
      </c>
      <c r="L117" s="41"/>
      <c r="M117" s="187" t="s">
        <v>19</v>
      </c>
      <c r="N117" s="188" t="s">
        <v>42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187</v>
      </c>
      <c r="AT117" s="191" t="s">
        <v>182</v>
      </c>
      <c r="AU117" s="191" t="s">
        <v>78</v>
      </c>
      <c r="AY117" s="19" t="s">
        <v>180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78</v>
      </c>
      <c r="BK117" s="192">
        <f>ROUND(I117*H117,2)</f>
        <v>0</v>
      </c>
      <c r="BL117" s="19" t="s">
        <v>187</v>
      </c>
      <c r="BM117" s="191" t="s">
        <v>1666</v>
      </c>
    </row>
    <row r="118" spans="1:65" s="2" customFormat="1" ht="19.5">
      <c r="A118" s="36"/>
      <c r="B118" s="37"/>
      <c r="C118" s="38"/>
      <c r="D118" s="193" t="s">
        <v>189</v>
      </c>
      <c r="E118" s="38"/>
      <c r="F118" s="194" t="s">
        <v>1665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189</v>
      </c>
      <c r="AU118" s="19" t="s">
        <v>78</v>
      </c>
    </row>
    <row r="119" spans="1:65" s="13" customFormat="1" ht="11.25">
      <c r="B119" s="200"/>
      <c r="C119" s="201"/>
      <c r="D119" s="193" t="s">
        <v>193</v>
      </c>
      <c r="E119" s="202" t="s">
        <v>19</v>
      </c>
      <c r="F119" s="203" t="s">
        <v>1667</v>
      </c>
      <c r="G119" s="201"/>
      <c r="H119" s="202" t="s">
        <v>19</v>
      </c>
      <c r="I119" s="204"/>
      <c r="J119" s="201"/>
      <c r="K119" s="201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193</v>
      </c>
      <c r="AU119" s="209" t="s">
        <v>78</v>
      </c>
      <c r="AV119" s="13" t="s">
        <v>78</v>
      </c>
      <c r="AW119" s="13" t="s">
        <v>33</v>
      </c>
      <c r="AX119" s="13" t="s">
        <v>71</v>
      </c>
      <c r="AY119" s="209" t="s">
        <v>180</v>
      </c>
    </row>
    <row r="120" spans="1:65" s="14" customFormat="1" ht="33.75">
      <c r="B120" s="210"/>
      <c r="C120" s="211"/>
      <c r="D120" s="193" t="s">
        <v>193</v>
      </c>
      <c r="E120" s="212" t="s">
        <v>19</v>
      </c>
      <c r="F120" s="213" t="s">
        <v>1668</v>
      </c>
      <c r="G120" s="211"/>
      <c r="H120" s="214">
        <v>1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193</v>
      </c>
      <c r="AU120" s="220" t="s">
        <v>78</v>
      </c>
      <c r="AV120" s="14" t="s">
        <v>80</v>
      </c>
      <c r="AW120" s="14" t="s">
        <v>33</v>
      </c>
      <c r="AX120" s="14" t="s">
        <v>78</v>
      </c>
      <c r="AY120" s="220" t="s">
        <v>180</v>
      </c>
    </row>
    <row r="121" spans="1:65" s="13" customFormat="1" ht="33.75">
      <c r="B121" s="200"/>
      <c r="C121" s="201"/>
      <c r="D121" s="193" t="s">
        <v>193</v>
      </c>
      <c r="E121" s="202" t="s">
        <v>19</v>
      </c>
      <c r="F121" s="203" t="s">
        <v>1669</v>
      </c>
      <c r="G121" s="201"/>
      <c r="H121" s="202" t="s">
        <v>19</v>
      </c>
      <c r="I121" s="204"/>
      <c r="J121" s="201"/>
      <c r="K121" s="201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193</v>
      </c>
      <c r="AU121" s="209" t="s">
        <v>78</v>
      </c>
      <c r="AV121" s="13" t="s">
        <v>78</v>
      </c>
      <c r="AW121" s="13" t="s">
        <v>33</v>
      </c>
      <c r="AX121" s="13" t="s">
        <v>71</v>
      </c>
      <c r="AY121" s="209" t="s">
        <v>180</v>
      </c>
    </row>
    <row r="122" spans="1:65" s="13" customFormat="1" ht="22.5">
      <c r="B122" s="200"/>
      <c r="C122" s="201"/>
      <c r="D122" s="193" t="s">
        <v>193</v>
      </c>
      <c r="E122" s="202" t="s">
        <v>19</v>
      </c>
      <c r="F122" s="203" t="s">
        <v>1670</v>
      </c>
      <c r="G122" s="201"/>
      <c r="H122" s="202" t="s">
        <v>19</v>
      </c>
      <c r="I122" s="204"/>
      <c r="J122" s="201"/>
      <c r="K122" s="201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193</v>
      </c>
      <c r="AU122" s="209" t="s">
        <v>78</v>
      </c>
      <c r="AV122" s="13" t="s">
        <v>78</v>
      </c>
      <c r="AW122" s="13" t="s">
        <v>33</v>
      </c>
      <c r="AX122" s="13" t="s">
        <v>71</v>
      </c>
      <c r="AY122" s="209" t="s">
        <v>180</v>
      </c>
    </row>
    <row r="123" spans="1:65" s="2" customFormat="1" ht="49.15" customHeight="1">
      <c r="A123" s="36"/>
      <c r="B123" s="37"/>
      <c r="C123" s="180" t="s">
        <v>246</v>
      </c>
      <c r="D123" s="180" t="s">
        <v>182</v>
      </c>
      <c r="E123" s="181" t="s">
        <v>1671</v>
      </c>
      <c r="F123" s="182" t="s">
        <v>1672</v>
      </c>
      <c r="G123" s="183" t="s">
        <v>1631</v>
      </c>
      <c r="H123" s="184">
        <v>1</v>
      </c>
      <c r="I123" s="185"/>
      <c r="J123" s="186">
        <f>ROUND(I123*H123,2)</f>
        <v>0</v>
      </c>
      <c r="K123" s="182" t="s">
        <v>304</v>
      </c>
      <c r="L123" s="41"/>
      <c r="M123" s="187" t="s">
        <v>19</v>
      </c>
      <c r="N123" s="188" t="s">
        <v>42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187</v>
      </c>
      <c r="AT123" s="191" t="s">
        <v>182</v>
      </c>
      <c r="AU123" s="191" t="s">
        <v>78</v>
      </c>
      <c r="AY123" s="19" t="s">
        <v>180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78</v>
      </c>
      <c r="BK123" s="192">
        <f>ROUND(I123*H123,2)</f>
        <v>0</v>
      </c>
      <c r="BL123" s="19" t="s">
        <v>187</v>
      </c>
      <c r="BM123" s="191" t="s">
        <v>1673</v>
      </c>
    </row>
    <row r="124" spans="1:65" s="2" customFormat="1" ht="29.25">
      <c r="A124" s="36"/>
      <c r="B124" s="37"/>
      <c r="C124" s="38"/>
      <c r="D124" s="193" t="s">
        <v>189</v>
      </c>
      <c r="E124" s="38"/>
      <c r="F124" s="194" t="s">
        <v>1674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189</v>
      </c>
      <c r="AU124" s="19" t="s">
        <v>78</v>
      </c>
    </row>
    <row r="125" spans="1:65" s="2" customFormat="1" ht="55.5" customHeight="1">
      <c r="A125" s="36"/>
      <c r="B125" s="37"/>
      <c r="C125" s="180" t="s">
        <v>254</v>
      </c>
      <c r="D125" s="180" t="s">
        <v>182</v>
      </c>
      <c r="E125" s="181" t="s">
        <v>1675</v>
      </c>
      <c r="F125" s="182" t="s">
        <v>1676</v>
      </c>
      <c r="G125" s="183" t="s">
        <v>1631</v>
      </c>
      <c r="H125" s="184">
        <v>1</v>
      </c>
      <c r="I125" s="185"/>
      <c r="J125" s="186">
        <f>ROUND(I125*H125,2)</f>
        <v>0</v>
      </c>
      <c r="K125" s="182" t="s">
        <v>304</v>
      </c>
      <c r="L125" s="41"/>
      <c r="M125" s="187" t="s">
        <v>19</v>
      </c>
      <c r="N125" s="188" t="s">
        <v>42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187</v>
      </c>
      <c r="AT125" s="191" t="s">
        <v>182</v>
      </c>
      <c r="AU125" s="191" t="s">
        <v>78</v>
      </c>
      <c r="AY125" s="19" t="s">
        <v>180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78</v>
      </c>
      <c r="BK125" s="192">
        <f>ROUND(I125*H125,2)</f>
        <v>0</v>
      </c>
      <c r="BL125" s="19" t="s">
        <v>187</v>
      </c>
      <c r="BM125" s="191" t="s">
        <v>1677</v>
      </c>
    </row>
    <row r="126" spans="1:65" s="2" customFormat="1" ht="39">
      <c r="A126" s="36"/>
      <c r="B126" s="37"/>
      <c r="C126" s="38"/>
      <c r="D126" s="193" t="s">
        <v>189</v>
      </c>
      <c r="E126" s="38"/>
      <c r="F126" s="194" t="s">
        <v>1676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189</v>
      </c>
      <c r="AU126" s="19" t="s">
        <v>78</v>
      </c>
    </row>
    <row r="127" spans="1:65" s="2" customFormat="1" ht="33" customHeight="1">
      <c r="A127" s="36"/>
      <c r="B127" s="37"/>
      <c r="C127" s="180" t="s">
        <v>261</v>
      </c>
      <c r="D127" s="180" t="s">
        <v>182</v>
      </c>
      <c r="E127" s="181" t="s">
        <v>1678</v>
      </c>
      <c r="F127" s="182" t="s">
        <v>1679</v>
      </c>
      <c r="G127" s="183" t="s">
        <v>1631</v>
      </c>
      <c r="H127" s="184">
        <v>1</v>
      </c>
      <c r="I127" s="185"/>
      <c r="J127" s="186">
        <f>ROUND(I127*H127,2)</f>
        <v>0</v>
      </c>
      <c r="K127" s="182" t="s">
        <v>304</v>
      </c>
      <c r="L127" s="41"/>
      <c r="M127" s="187" t="s">
        <v>19</v>
      </c>
      <c r="N127" s="188" t="s">
        <v>42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187</v>
      </c>
      <c r="AT127" s="191" t="s">
        <v>182</v>
      </c>
      <c r="AU127" s="191" t="s">
        <v>78</v>
      </c>
      <c r="AY127" s="19" t="s">
        <v>180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78</v>
      </c>
      <c r="BK127" s="192">
        <f>ROUND(I127*H127,2)</f>
        <v>0</v>
      </c>
      <c r="BL127" s="19" t="s">
        <v>187</v>
      </c>
      <c r="BM127" s="191" t="s">
        <v>1680</v>
      </c>
    </row>
    <row r="128" spans="1:65" s="2" customFormat="1" ht="19.5">
      <c r="A128" s="36"/>
      <c r="B128" s="37"/>
      <c r="C128" s="38"/>
      <c r="D128" s="193" t="s">
        <v>189</v>
      </c>
      <c r="E128" s="38"/>
      <c r="F128" s="194" t="s">
        <v>1681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189</v>
      </c>
      <c r="AU128" s="19" t="s">
        <v>78</v>
      </c>
    </row>
    <row r="129" spans="1:65" s="14" customFormat="1" ht="22.5">
      <c r="B129" s="210"/>
      <c r="C129" s="211"/>
      <c r="D129" s="193" t="s">
        <v>193</v>
      </c>
      <c r="E129" s="212" t="s">
        <v>19</v>
      </c>
      <c r="F129" s="213" t="s">
        <v>1682</v>
      </c>
      <c r="G129" s="211"/>
      <c r="H129" s="214">
        <v>1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193</v>
      </c>
      <c r="AU129" s="220" t="s">
        <v>78</v>
      </c>
      <c r="AV129" s="14" t="s">
        <v>80</v>
      </c>
      <c r="AW129" s="14" t="s">
        <v>33</v>
      </c>
      <c r="AX129" s="14" t="s">
        <v>78</v>
      </c>
      <c r="AY129" s="220" t="s">
        <v>180</v>
      </c>
    </row>
    <row r="130" spans="1:65" s="13" customFormat="1" ht="22.5">
      <c r="B130" s="200"/>
      <c r="C130" s="201"/>
      <c r="D130" s="193" t="s">
        <v>193</v>
      </c>
      <c r="E130" s="202" t="s">
        <v>19</v>
      </c>
      <c r="F130" s="203" t="s">
        <v>1683</v>
      </c>
      <c r="G130" s="201"/>
      <c r="H130" s="202" t="s">
        <v>19</v>
      </c>
      <c r="I130" s="204"/>
      <c r="J130" s="201"/>
      <c r="K130" s="201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193</v>
      </c>
      <c r="AU130" s="209" t="s">
        <v>78</v>
      </c>
      <c r="AV130" s="13" t="s">
        <v>78</v>
      </c>
      <c r="AW130" s="13" t="s">
        <v>33</v>
      </c>
      <c r="AX130" s="13" t="s">
        <v>71</v>
      </c>
      <c r="AY130" s="209" t="s">
        <v>180</v>
      </c>
    </row>
    <row r="131" spans="1:65" s="2" customFormat="1" ht="24.2" customHeight="1">
      <c r="A131" s="36"/>
      <c r="B131" s="37"/>
      <c r="C131" s="180" t="s">
        <v>269</v>
      </c>
      <c r="D131" s="180" t="s">
        <v>182</v>
      </c>
      <c r="E131" s="181" t="s">
        <v>1684</v>
      </c>
      <c r="F131" s="182" t="s">
        <v>1685</v>
      </c>
      <c r="G131" s="183" t="s">
        <v>1631</v>
      </c>
      <c r="H131" s="184">
        <v>1</v>
      </c>
      <c r="I131" s="185"/>
      <c r="J131" s="186">
        <f>ROUND(I131*H131,2)</f>
        <v>0</v>
      </c>
      <c r="K131" s="182" t="s">
        <v>304</v>
      </c>
      <c r="L131" s="41"/>
      <c r="M131" s="187" t="s">
        <v>19</v>
      </c>
      <c r="N131" s="188" t="s">
        <v>42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187</v>
      </c>
      <c r="AT131" s="191" t="s">
        <v>182</v>
      </c>
      <c r="AU131" s="191" t="s">
        <v>78</v>
      </c>
      <c r="AY131" s="19" t="s">
        <v>180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78</v>
      </c>
      <c r="BK131" s="192">
        <f>ROUND(I131*H131,2)</f>
        <v>0</v>
      </c>
      <c r="BL131" s="19" t="s">
        <v>187</v>
      </c>
      <c r="BM131" s="191" t="s">
        <v>1686</v>
      </c>
    </row>
    <row r="132" spans="1:65" s="2" customFormat="1" ht="11.25">
      <c r="A132" s="36"/>
      <c r="B132" s="37"/>
      <c r="C132" s="38"/>
      <c r="D132" s="193" t="s">
        <v>189</v>
      </c>
      <c r="E132" s="38"/>
      <c r="F132" s="194" t="s">
        <v>1685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189</v>
      </c>
      <c r="AU132" s="19" t="s">
        <v>78</v>
      </c>
    </row>
    <row r="133" spans="1:65" s="2" customFormat="1" ht="33" customHeight="1">
      <c r="A133" s="36"/>
      <c r="B133" s="37"/>
      <c r="C133" s="180" t="s">
        <v>278</v>
      </c>
      <c r="D133" s="180" t="s">
        <v>182</v>
      </c>
      <c r="E133" s="181" t="s">
        <v>1687</v>
      </c>
      <c r="F133" s="182" t="s">
        <v>1688</v>
      </c>
      <c r="G133" s="183" t="s">
        <v>1631</v>
      </c>
      <c r="H133" s="184">
        <v>1</v>
      </c>
      <c r="I133" s="185"/>
      <c r="J133" s="186">
        <f>ROUND(I133*H133,2)</f>
        <v>0</v>
      </c>
      <c r="K133" s="182" t="s">
        <v>304</v>
      </c>
      <c r="L133" s="41"/>
      <c r="M133" s="187" t="s">
        <v>19</v>
      </c>
      <c r="N133" s="188" t="s">
        <v>42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187</v>
      </c>
      <c r="AT133" s="191" t="s">
        <v>182</v>
      </c>
      <c r="AU133" s="191" t="s">
        <v>78</v>
      </c>
      <c r="AY133" s="19" t="s">
        <v>180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78</v>
      </c>
      <c r="BK133" s="192">
        <f>ROUND(I133*H133,2)</f>
        <v>0</v>
      </c>
      <c r="BL133" s="19" t="s">
        <v>187</v>
      </c>
      <c r="BM133" s="191" t="s">
        <v>1689</v>
      </c>
    </row>
    <row r="134" spans="1:65" s="2" customFormat="1" ht="19.5">
      <c r="A134" s="36"/>
      <c r="B134" s="37"/>
      <c r="C134" s="38"/>
      <c r="D134" s="193" t="s">
        <v>189</v>
      </c>
      <c r="E134" s="38"/>
      <c r="F134" s="194" t="s">
        <v>1688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189</v>
      </c>
      <c r="AU134" s="19" t="s">
        <v>78</v>
      </c>
    </row>
    <row r="135" spans="1:65" s="12" customFormat="1" ht="22.9" customHeight="1">
      <c r="B135" s="164"/>
      <c r="C135" s="165"/>
      <c r="D135" s="166" t="s">
        <v>70</v>
      </c>
      <c r="E135" s="178" t="s">
        <v>1690</v>
      </c>
      <c r="F135" s="178" t="s">
        <v>1691</v>
      </c>
      <c r="G135" s="165"/>
      <c r="H135" s="165"/>
      <c r="I135" s="168"/>
      <c r="J135" s="179">
        <f>BK135</f>
        <v>0</v>
      </c>
      <c r="K135" s="165"/>
      <c r="L135" s="170"/>
      <c r="M135" s="171"/>
      <c r="N135" s="172"/>
      <c r="O135" s="172"/>
      <c r="P135" s="173">
        <f>SUM(P136:P145)</f>
        <v>0</v>
      </c>
      <c r="Q135" s="172"/>
      <c r="R135" s="173">
        <f>SUM(R136:R145)</f>
        <v>0</v>
      </c>
      <c r="S135" s="172"/>
      <c r="T135" s="174">
        <f>SUM(T136:T145)</f>
        <v>0</v>
      </c>
      <c r="AR135" s="175" t="s">
        <v>217</v>
      </c>
      <c r="AT135" s="176" t="s">
        <v>70</v>
      </c>
      <c r="AU135" s="176" t="s">
        <v>78</v>
      </c>
      <c r="AY135" s="175" t="s">
        <v>180</v>
      </c>
      <c r="BK135" s="177">
        <f>SUM(BK136:BK145)</f>
        <v>0</v>
      </c>
    </row>
    <row r="136" spans="1:65" s="2" customFormat="1" ht="24.2" customHeight="1">
      <c r="A136" s="36"/>
      <c r="B136" s="37"/>
      <c r="C136" s="180" t="s">
        <v>290</v>
      </c>
      <c r="D136" s="180" t="s">
        <v>182</v>
      </c>
      <c r="E136" s="181" t="s">
        <v>1692</v>
      </c>
      <c r="F136" s="182" t="s">
        <v>1693</v>
      </c>
      <c r="G136" s="183" t="s">
        <v>206</v>
      </c>
      <c r="H136" s="184">
        <v>1</v>
      </c>
      <c r="I136" s="185"/>
      <c r="J136" s="186">
        <f>ROUND(I136*H136,2)</f>
        <v>0</v>
      </c>
      <c r="K136" s="182" t="s">
        <v>304</v>
      </c>
      <c r="L136" s="41"/>
      <c r="M136" s="187" t="s">
        <v>19</v>
      </c>
      <c r="N136" s="188" t="s">
        <v>42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1644</v>
      </c>
      <c r="AT136" s="191" t="s">
        <v>182</v>
      </c>
      <c r="AU136" s="191" t="s">
        <v>80</v>
      </c>
      <c r="AY136" s="19" t="s">
        <v>180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78</v>
      </c>
      <c r="BK136" s="192">
        <f>ROUND(I136*H136,2)</f>
        <v>0</v>
      </c>
      <c r="BL136" s="19" t="s">
        <v>1644</v>
      </c>
      <c r="BM136" s="191" t="s">
        <v>1694</v>
      </c>
    </row>
    <row r="137" spans="1:65" s="2" customFormat="1" ht="11.25">
      <c r="A137" s="36"/>
      <c r="B137" s="37"/>
      <c r="C137" s="38"/>
      <c r="D137" s="193" t="s">
        <v>189</v>
      </c>
      <c r="E137" s="38"/>
      <c r="F137" s="194" t="s">
        <v>1693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189</v>
      </c>
      <c r="AU137" s="19" t="s">
        <v>80</v>
      </c>
    </row>
    <row r="138" spans="1:65" s="14" customFormat="1" ht="22.5">
      <c r="B138" s="210"/>
      <c r="C138" s="211"/>
      <c r="D138" s="193" t="s">
        <v>193</v>
      </c>
      <c r="E138" s="212" t="s">
        <v>19</v>
      </c>
      <c r="F138" s="213" t="s">
        <v>1695</v>
      </c>
      <c r="G138" s="211"/>
      <c r="H138" s="214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193</v>
      </c>
      <c r="AU138" s="220" t="s">
        <v>80</v>
      </c>
      <c r="AV138" s="14" t="s">
        <v>80</v>
      </c>
      <c r="AW138" s="14" t="s">
        <v>33</v>
      </c>
      <c r="AX138" s="14" t="s">
        <v>78</v>
      </c>
      <c r="AY138" s="220" t="s">
        <v>180</v>
      </c>
    </row>
    <row r="139" spans="1:65" s="2" customFormat="1" ht="16.5" customHeight="1">
      <c r="A139" s="36"/>
      <c r="B139" s="37"/>
      <c r="C139" s="180" t="s">
        <v>300</v>
      </c>
      <c r="D139" s="180" t="s">
        <v>182</v>
      </c>
      <c r="E139" s="181" t="s">
        <v>1696</v>
      </c>
      <c r="F139" s="182" t="s">
        <v>1697</v>
      </c>
      <c r="G139" s="183" t="s">
        <v>1698</v>
      </c>
      <c r="H139" s="184">
        <v>3</v>
      </c>
      <c r="I139" s="185"/>
      <c r="J139" s="186">
        <f>ROUND(I139*H139,2)</f>
        <v>0</v>
      </c>
      <c r="K139" s="182" t="s">
        <v>304</v>
      </c>
      <c r="L139" s="41"/>
      <c r="M139" s="187" t="s">
        <v>19</v>
      </c>
      <c r="N139" s="188" t="s">
        <v>42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1644</v>
      </c>
      <c r="AT139" s="191" t="s">
        <v>182</v>
      </c>
      <c r="AU139" s="191" t="s">
        <v>80</v>
      </c>
      <c r="AY139" s="19" t="s">
        <v>180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78</v>
      </c>
      <c r="BK139" s="192">
        <f>ROUND(I139*H139,2)</f>
        <v>0</v>
      </c>
      <c r="BL139" s="19" t="s">
        <v>1644</v>
      </c>
      <c r="BM139" s="191" t="s">
        <v>1699</v>
      </c>
    </row>
    <row r="140" spans="1:65" s="2" customFormat="1" ht="11.25">
      <c r="A140" s="36"/>
      <c r="B140" s="37"/>
      <c r="C140" s="38"/>
      <c r="D140" s="193" t="s">
        <v>189</v>
      </c>
      <c r="E140" s="38"/>
      <c r="F140" s="194" t="s">
        <v>1697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189</v>
      </c>
      <c r="AU140" s="19" t="s">
        <v>80</v>
      </c>
    </row>
    <row r="141" spans="1:65" s="13" customFormat="1" ht="22.5">
      <c r="B141" s="200"/>
      <c r="C141" s="201"/>
      <c r="D141" s="193" t="s">
        <v>193</v>
      </c>
      <c r="E141" s="202" t="s">
        <v>19</v>
      </c>
      <c r="F141" s="203" t="s">
        <v>1700</v>
      </c>
      <c r="G141" s="201"/>
      <c r="H141" s="202" t="s">
        <v>19</v>
      </c>
      <c r="I141" s="204"/>
      <c r="J141" s="201"/>
      <c r="K141" s="201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193</v>
      </c>
      <c r="AU141" s="209" t="s">
        <v>80</v>
      </c>
      <c r="AV141" s="13" t="s">
        <v>78</v>
      </c>
      <c r="AW141" s="13" t="s">
        <v>33</v>
      </c>
      <c r="AX141" s="13" t="s">
        <v>71</v>
      </c>
      <c r="AY141" s="209" t="s">
        <v>180</v>
      </c>
    </row>
    <row r="142" spans="1:65" s="13" customFormat="1" ht="11.25">
      <c r="B142" s="200"/>
      <c r="C142" s="201"/>
      <c r="D142" s="193" t="s">
        <v>193</v>
      </c>
      <c r="E142" s="202" t="s">
        <v>19</v>
      </c>
      <c r="F142" s="203" t="s">
        <v>1701</v>
      </c>
      <c r="G142" s="201"/>
      <c r="H142" s="202" t="s">
        <v>19</v>
      </c>
      <c r="I142" s="204"/>
      <c r="J142" s="201"/>
      <c r="K142" s="201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193</v>
      </c>
      <c r="AU142" s="209" t="s">
        <v>80</v>
      </c>
      <c r="AV142" s="13" t="s">
        <v>78</v>
      </c>
      <c r="AW142" s="13" t="s">
        <v>33</v>
      </c>
      <c r="AX142" s="13" t="s">
        <v>71</v>
      </c>
      <c r="AY142" s="209" t="s">
        <v>180</v>
      </c>
    </row>
    <row r="143" spans="1:65" s="14" customFormat="1" ht="11.25">
      <c r="B143" s="210"/>
      <c r="C143" s="211"/>
      <c r="D143" s="193" t="s">
        <v>193</v>
      </c>
      <c r="E143" s="212" t="s">
        <v>19</v>
      </c>
      <c r="F143" s="213" t="s">
        <v>1702</v>
      </c>
      <c r="G143" s="211"/>
      <c r="H143" s="214">
        <v>2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193</v>
      </c>
      <c r="AU143" s="220" t="s">
        <v>80</v>
      </c>
      <c r="AV143" s="14" t="s">
        <v>80</v>
      </c>
      <c r="AW143" s="14" t="s">
        <v>33</v>
      </c>
      <c r="AX143" s="14" t="s">
        <v>71</v>
      </c>
      <c r="AY143" s="220" t="s">
        <v>180</v>
      </c>
    </row>
    <row r="144" spans="1:65" s="14" customFormat="1" ht="11.25">
      <c r="B144" s="210"/>
      <c r="C144" s="211"/>
      <c r="D144" s="193" t="s">
        <v>193</v>
      </c>
      <c r="E144" s="212" t="s">
        <v>19</v>
      </c>
      <c r="F144" s="213" t="s">
        <v>1703</v>
      </c>
      <c r="G144" s="211"/>
      <c r="H144" s="214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193</v>
      </c>
      <c r="AU144" s="220" t="s">
        <v>80</v>
      </c>
      <c r="AV144" s="14" t="s">
        <v>80</v>
      </c>
      <c r="AW144" s="14" t="s">
        <v>33</v>
      </c>
      <c r="AX144" s="14" t="s">
        <v>71</v>
      </c>
      <c r="AY144" s="220" t="s">
        <v>180</v>
      </c>
    </row>
    <row r="145" spans="1:51" s="15" customFormat="1" ht="11.25">
      <c r="B145" s="221"/>
      <c r="C145" s="222"/>
      <c r="D145" s="193" t="s">
        <v>193</v>
      </c>
      <c r="E145" s="223" t="s">
        <v>19</v>
      </c>
      <c r="F145" s="224" t="s">
        <v>238</v>
      </c>
      <c r="G145" s="222"/>
      <c r="H145" s="225">
        <v>3</v>
      </c>
      <c r="I145" s="226"/>
      <c r="J145" s="222"/>
      <c r="K145" s="222"/>
      <c r="L145" s="227"/>
      <c r="M145" s="257"/>
      <c r="N145" s="258"/>
      <c r="O145" s="258"/>
      <c r="P145" s="258"/>
      <c r="Q145" s="258"/>
      <c r="R145" s="258"/>
      <c r="S145" s="258"/>
      <c r="T145" s="259"/>
      <c r="AT145" s="231" t="s">
        <v>193</v>
      </c>
      <c r="AU145" s="231" t="s">
        <v>80</v>
      </c>
      <c r="AV145" s="15" t="s">
        <v>187</v>
      </c>
      <c r="AW145" s="15" t="s">
        <v>33</v>
      </c>
      <c r="AX145" s="15" t="s">
        <v>78</v>
      </c>
      <c r="AY145" s="231" t="s">
        <v>180</v>
      </c>
    </row>
    <row r="146" spans="1:51" s="2" customFormat="1" ht="6.95" customHeight="1">
      <c r="A146" s="36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41"/>
      <c r="M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</sheetData>
  <sheetProtection algorithmName="SHA-512" hashValue="16qySw4my82aRynGG63IfCujpqhTOiwmDAB0MqkC3WUw00gvyASkbSILoio89O/lC1tLyV4h1XkwV6sZwU8fTA==" saltValue="j59/nIh0OPm4vaHwKG4VLnswfIJzXO53UGpNaLe7kW2//yMnCLtZKV1IjFDDeFeecidvp1C9fHddomT+5gfMOw==" spinCount="100000" sheet="1" objects="1" scenarios="1" formatColumns="0" formatRows="0" autoFilter="0"/>
  <autoFilter ref="C87:K14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109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ht="12.75">
      <c r="B8" s="22"/>
      <c r="D8" s="114" t="s">
        <v>129</v>
      </c>
      <c r="L8" s="22"/>
    </row>
    <row r="9" spans="1:46" s="1" customFormat="1" ht="16.5" customHeight="1">
      <c r="B9" s="22"/>
      <c r="E9" s="386" t="s">
        <v>1704</v>
      </c>
      <c r="F9" s="368"/>
      <c r="G9" s="368"/>
      <c r="H9" s="368"/>
      <c r="L9" s="22"/>
    </row>
    <row r="10" spans="1:46" s="1" customFormat="1" ht="12" customHeight="1">
      <c r="B10" s="22"/>
      <c r="D10" s="114" t="s">
        <v>131</v>
      </c>
      <c r="L10" s="22"/>
    </row>
    <row r="11" spans="1:46" s="2" customFormat="1" ht="16.5" customHeight="1">
      <c r="A11" s="36"/>
      <c r="B11" s="41"/>
      <c r="C11" s="36"/>
      <c r="D11" s="36"/>
      <c r="E11" s="396" t="s">
        <v>1705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1606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9" t="s">
        <v>1706</v>
      </c>
      <c r="F13" s="388"/>
      <c r="G13" s="388"/>
      <c r="H13" s="388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133</v>
      </c>
      <c r="G16" s="36"/>
      <c r="H16" s="36"/>
      <c r="I16" s="114" t="s">
        <v>23</v>
      </c>
      <c r="J16" s="116" t="str">
        <f>'Rekapitulace stavby'!AN8</f>
        <v>7. 6. 2022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tr">
        <f>IF('Rekapitulace stavby'!AN10="","",'Rekapitulace stavby'!AN10)</f>
        <v/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>SNO V Opavě p.o.</v>
      </c>
      <c r="F19" s="36"/>
      <c r="G19" s="36"/>
      <c r="H19" s="36"/>
      <c r="I19" s="114" t="s">
        <v>28</v>
      </c>
      <c r="J19" s="105" t="str">
        <f>IF('Rekapitulace stavby'!AN11="","",'Rekapitulace stavby'!AN11)</f>
        <v/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29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0" t="str">
        <f>'Rekapitulace stavby'!E14</f>
        <v>Vyplň údaj</v>
      </c>
      <c r="F22" s="391"/>
      <c r="G22" s="391"/>
      <c r="H22" s="391"/>
      <c r="I22" s="114" t="s">
        <v>28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31</v>
      </c>
      <c r="E24" s="36"/>
      <c r="F24" s="36"/>
      <c r="G24" s="36"/>
      <c r="H24" s="36"/>
      <c r="I24" s="114" t="s">
        <v>26</v>
      </c>
      <c r="J24" s="105" t="str">
        <f>IF('Rekapitulace stavby'!AN16="","",'Rekapitulace stavby'!AN16)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>Ateliér EMMET s.r.o.</v>
      </c>
      <c r="F25" s="36"/>
      <c r="G25" s="36"/>
      <c r="H25" s="36"/>
      <c r="I25" s="114" t="s">
        <v>28</v>
      </c>
      <c r="J25" s="105" t="str">
        <f>IF('Rekapitulace stavby'!AN17="","",'Rekapitulace stavby'!AN17)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34</v>
      </c>
      <c r="E27" s="36"/>
      <c r="F27" s="36"/>
      <c r="G27" s="36"/>
      <c r="H27" s="36"/>
      <c r="I27" s="114" t="s">
        <v>26</v>
      </c>
      <c r="J27" s="105" t="str">
        <f>IF('Rekapitulace stavby'!AN19="","",'Rekapitulace stavby'!AN19)</f>
        <v/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tr">
        <f>IF('Rekapitulace stavby'!E20="","",'Rekapitulace stavby'!E20)</f>
        <v>Ateliér EMMET s.r.o.</v>
      </c>
      <c r="F28" s="36"/>
      <c r="G28" s="36"/>
      <c r="H28" s="36"/>
      <c r="I28" s="114" t="s">
        <v>28</v>
      </c>
      <c r="J28" s="105" t="str">
        <f>IF('Rekapitulace stavby'!AN20="","",'Rekapitulace stavby'!AN20)</f>
        <v/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35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92" t="s">
        <v>19</v>
      </c>
      <c r="F31" s="392"/>
      <c r="G31" s="392"/>
      <c r="H31" s="392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37</v>
      </c>
      <c r="E34" s="36"/>
      <c r="F34" s="36"/>
      <c r="G34" s="36"/>
      <c r="H34" s="36"/>
      <c r="I34" s="36"/>
      <c r="J34" s="122">
        <f>ROUND(J113,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39</v>
      </c>
      <c r="G36" s="36"/>
      <c r="H36" s="36"/>
      <c r="I36" s="123" t="s">
        <v>38</v>
      </c>
      <c r="J36" s="123" t="s">
        <v>40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41</v>
      </c>
      <c r="E37" s="114" t="s">
        <v>42</v>
      </c>
      <c r="F37" s="125">
        <f>ROUND((SUM(BE113:BE623)),  2)</f>
        <v>0</v>
      </c>
      <c r="G37" s="36"/>
      <c r="H37" s="36"/>
      <c r="I37" s="126">
        <v>0.21</v>
      </c>
      <c r="J37" s="125">
        <f>ROUND(((SUM(BE113:BE623))*I37),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43</v>
      </c>
      <c r="F38" s="125">
        <f>ROUND((SUM(BF113:BF623)),  2)</f>
        <v>0</v>
      </c>
      <c r="G38" s="36"/>
      <c r="H38" s="36"/>
      <c r="I38" s="126">
        <v>0.15</v>
      </c>
      <c r="J38" s="125">
        <f>ROUND(((SUM(BF113:BF623))*I38),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44</v>
      </c>
      <c r="F39" s="125">
        <f>ROUND((SUM(BG113:BG623)),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45</v>
      </c>
      <c r="F40" s="125">
        <f>ROUND((SUM(BH113:BH623)),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46</v>
      </c>
      <c r="F41" s="125">
        <f>ROUND((SUM(BI113:BI623)),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47</v>
      </c>
      <c r="E43" s="129"/>
      <c r="F43" s="129"/>
      <c r="G43" s="130" t="s">
        <v>48</v>
      </c>
      <c r="H43" s="131" t="s">
        <v>49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134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3" t="str">
        <f>E7</f>
        <v>Slezká nemocnice v Opavě p.o.- stavební úpravy pavilonu M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129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3" t="s">
        <v>1704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131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7" t="s">
        <v>1705</v>
      </c>
      <c r="F56" s="395"/>
      <c r="G56" s="395"/>
      <c r="H56" s="395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1606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ST01 - 1.NP-stavební část</v>
      </c>
      <c r="F58" s="395"/>
      <c r="G58" s="395"/>
      <c r="H58" s="395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 t="str">
        <f>IF(J16="","",J16)</f>
        <v>7. 6. 2022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>SNO V Opavě p.o.</v>
      </c>
      <c r="G62" s="38"/>
      <c r="H62" s="38"/>
      <c r="I62" s="31" t="s">
        <v>31</v>
      </c>
      <c r="J62" s="34" t="str">
        <f>E25</f>
        <v>Ateliér EMMET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29</v>
      </c>
      <c r="D63" s="38"/>
      <c r="E63" s="38"/>
      <c r="F63" s="29" t="str">
        <f>IF(E22="","",E22)</f>
        <v>Vyplň údaj</v>
      </c>
      <c r="G63" s="38"/>
      <c r="H63" s="38"/>
      <c r="I63" s="31" t="s">
        <v>34</v>
      </c>
      <c r="J63" s="34" t="str">
        <f>E28</f>
        <v>Ateliér EMMET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135</v>
      </c>
      <c r="D65" s="139"/>
      <c r="E65" s="139"/>
      <c r="F65" s="139"/>
      <c r="G65" s="139"/>
      <c r="H65" s="139"/>
      <c r="I65" s="139"/>
      <c r="J65" s="140" t="s">
        <v>136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69</v>
      </c>
      <c r="D67" s="38"/>
      <c r="E67" s="38"/>
      <c r="F67" s="38"/>
      <c r="G67" s="38"/>
      <c r="H67" s="38"/>
      <c r="I67" s="38"/>
      <c r="J67" s="79">
        <f>J113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137</v>
      </c>
    </row>
    <row r="68" spans="1:47" s="9" customFormat="1" ht="24.95" customHeight="1">
      <c r="B68" s="142"/>
      <c r="C68" s="143"/>
      <c r="D68" s="144" t="s">
        <v>138</v>
      </c>
      <c r="E68" s="145"/>
      <c r="F68" s="145"/>
      <c r="G68" s="145"/>
      <c r="H68" s="145"/>
      <c r="I68" s="145"/>
      <c r="J68" s="146">
        <f>J114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139</v>
      </c>
      <c r="E69" s="150"/>
      <c r="F69" s="150"/>
      <c r="G69" s="150"/>
      <c r="H69" s="150"/>
      <c r="I69" s="150"/>
      <c r="J69" s="151">
        <f>J115</f>
        <v>0</v>
      </c>
      <c r="K69" s="99"/>
      <c r="L69" s="152"/>
    </row>
    <row r="70" spans="1:47" s="10" customFormat="1" ht="19.899999999999999" customHeight="1">
      <c r="B70" s="148"/>
      <c r="C70" s="99"/>
      <c r="D70" s="149" t="s">
        <v>144</v>
      </c>
      <c r="E70" s="150"/>
      <c r="F70" s="150"/>
      <c r="G70" s="150"/>
      <c r="H70" s="150"/>
      <c r="I70" s="150"/>
      <c r="J70" s="151">
        <f>J131</f>
        <v>0</v>
      </c>
      <c r="K70" s="99"/>
      <c r="L70" s="152"/>
    </row>
    <row r="71" spans="1:47" s="10" customFormat="1" ht="19.899999999999999" customHeight="1">
      <c r="B71" s="148"/>
      <c r="C71" s="99"/>
      <c r="D71" s="149" t="s">
        <v>1707</v>
      </c>
      <c r="E71" s="150"/>
      <c r="F71" s="150"/>
      <c r="G71" s="150"/>
      <c r="H71" s="150"/>
      <c r="I71" s="150"/>
      <c r="J71" s="151">
        <f>J222</f>
        <v>0</v>
      </c>
      <c r="K71" s="99"/>
      <c r="L71" s="152"/>
    </row>
    <row r="72" spans="1:47" s="10" customFormat="1" ht="19.899999999999999" customHeight="1">
      <c r="B72" s="148"/>
      <c r="C72" s="99"/>
      <c r="D72" s="149" t="s">
        <v>1708</v>
      </c>
      <c r="E72" s="150"/>
      <c r="F72" s="150"/>
      <c r="G72" s="150"/>
      <c r="H72" s="150"/>
      <c r="I72" s="150"/>
      <c r="J72" s="151">
        <f>J235</f>
        <v>0</v>
      </c>
      <c r="K72" s="99"/>
      <c r="L72" s="152"/>
    </row>
    <row r="73" spans="1:47" s="10" customFormat="1" ht="19.899999999999999" customHeight="1">
      <c r="B73" s="148"/>
      <c r="C73" s="99"/>
      <c r="D73" s="149" t="s">
        <v>146</v>
      </c>
      <c r="E73" s="150"/>
      <c r="F73" s="150"/>
      <c r="G73" s="150"/>
      <c r="H73" s="150"/>
      <c r="I73" s="150"/>
      <c r="J73" s="151">
        <f>J244</f>
        <v>0</v>
      </c>
      <c r="K73" s="99"/>
      <c r="L73" s="152"/>
    </row>
    <row r="74" spans="1:47" s="10" customFormat="1" ht="19.899999999999999" customHeight="1">
      <c r="B74" s="148"/>
      <c r="C74" s="99"/>
      <c r="D74" s="149" t="s">
        <v>147</v>
      </c>
      <c r="E74" s="150"/>
      <c r="F74" s="150"/>
      <c r="G74" s="150"/>
      <c r="H74" s="150"/>
      <c r="I74" s="150"/>
      <c r="J74" s="151">
        <f>J249</f>
        <v>0</v>
      </c>
      <c r="K74" s="99"/>
      <c r="L74" s="152"/>
    </row>
    <row r="75" spans="1:47" s="10" customFormat="1" ht="19.899999999999999" customHeight="1">
      <c r="B75" s="148"/>
      <c r="C75" s="99"/>
      <c r="D75" s="149" t="s">
        <v>149</v>
      </c>
      <c r="E75" s="150"/>
      <c r="F75" s="150"/>
      <c r="G75" s="150"/>
      <c r="H75" s="150"/>
      <c r="I75" s="150"/>
      <c r="J75" s="151">
        <f>J254</f>
        <v>0</v>
      </c>
      <c r="K75" s="99"/>
      <c r="L75" s="152"/>
    </row>
    <row r="76" spans="1:47" s="10" customFormat="1" ht="19.899999999999999" customHeight="1">
      <c r="B76" s="148"/>
      <c r="C76" s="99"/>
      <c r="D76" s="149" t="s">
        <v>148</v>
      </c>
      <c r="E76" s="150"/>
      <c r="F76" s="150"/>
      <c r="G76" s="150"/>
      <c r="H76" s="150"/>
      <c r="I76" s="150"/>
      <c r="J76" s="151">
        <f>J280</f>
        <v>0</v>
      </c>
      <c r="K76" s="99"/>
      <c r="L76" s="152"/>
    </row>
    <row r="77" spans="1:47" s="10" customFormat="1" ht="19.899999999999999" customHeight="1">
      <c r="B77" s="148"/>
      <c r="C77" s="99"/>
      <c r="D77" s="149" t="s">
        <v>150</v>
      </c>
      <c r="E77" s="150"/>
      <c r="F77" s="150"/>
      <c r="G77" s="150"/>
      <c r="H77" s="150"/>
      <c r="I77" s="150"/>
      <c r="J77" s="151">
        <f>J302</f>
        <v>0</v>
      </c>
      <c r="K77" s="99"/>
      <c r="L77" s="152"/>
    </row>
    <row r="78" spans="1:47" s="10" customFormat="1" ht="19.899999999999999" customHeight="1">
      <c r="B78" s="148"/>
      <c r="C78" s="99"/>
      <c r="D78" s="149" t="s">
        <v>151</v>
      </c>
      <c r="E78" s="150"/>
      <c r="F78" s="150"/>
      <c r="G78" s="150"/>
      <c r="H78" s="150"/>
      <c r="I78" s="150"/>
      <c r="J78" s="151">
        <f>J317</f>
        <v>0</v>
      </c>
      <c r="K78" s="99"/>
      <c r="L78" s="152"/>
    </row>
    <row r="79" spans="1:47" s="9" customFormat="1" ht="24.95" customHeight="1">
      <c r="B79" s="142"/>
      <c r="C79" s="143"/>
      <c r="D79" s="144" t="s">
        <v>152</v>
      </c>
      <c r="E79" s="145"/>
      <c r="F79" s="145"/>
      <c r="G79" s="145"/>
      <c r="H79" s="145"/>
      <c r="I79" s="145"/>
      <c r="J79" s="146">
        <f>J321</f>
        <v>0</v>
      </c>
      <c r="K79" s="143"/>
      <c r="L79" s="147"/>
    </row>
    <row r="80" spans="1:47" s="10" customFormat="1" ht="19.899999999999999" customHeight="1">
      <c r="B80" s="148"/>
      <c r="C80" s="99"/>
      <c r="D80" s="149" t="s">
        <v>154</v>
      </c>
      <c r="E80" s="150"/>
      <c r="F80" s="150"/>
      <c r="G80" s="150"/>
      <c r="H80" s="150"/>
      <c r="I80" s="150"/>
      <c r="J80" s="151">
        <f>J322</f>
        <v>0</v>
      </c>
      <c r="K80" s="99"/>
      <c r="L80" s="152"/>
    </row>
    <row r="81" spans="1:31" s="10" customFormat="1" ht="19.899999999999999" customHeight="1">
      <c r="B81" s="148"/>
      <c r="C81" s="99"/>
      <c r="D81" s="149" t="s">
        <v>1709</v>
      </c>
      <c r="E81" s="150"/>
      <c r="F81" s="150"/>
      <c r="G81" s="150"/>
      <c r="H81" s="150"/>
      <c r="I81" s="150"/>
      <c r="J81" s="151">
        <f>J360</f>
        <v>0</v>
      </c>
      <c r="K81" s="99"/>
      <c r="L81" s="152"/>
    </row>
    <row r="82" spans="1:31" s="10" customFormat="1" ht="19.899999999999999" customHeight="1">
      <c r="B82" s="148"/>
      <c r="C82" s="99"/>
      <c r="D82" s="149" t="s">
        <v>155</v>
      </c>
      <c r="E82" s="150"/>
      <c r="F82" s="150"/>
      <c r="G82" s="150"/>
      <c r="H82" s="150"/>
      <c r="I82" s="150"/>
      <c r="J82" s="151">
        <f>J366</f>
        <v>0</v>
      </c>
      <c r="K82" s="99"/>
      <c r="L82" s="152"/>
    </row>
    <row r="83" spans="1:31" s="10" customFormat="1" ht="19.899999999999999" customHeight="1">
      <c r="B83" s="148"/>
      <c r="C83" s="99"/>
      <c r="D83" s="149" t="s">
        <v>156</v>
      </c>
      <c r="E83" s="150"/>
      <c r="F83" s="150"/>
      <c r="G83" s="150"/>
      <c r="H83" s="150"/>
      <c r="I83" s="150"/>
      <c r="J83" s="151">
        <f>J377</f>
        <v>0</v>
      </c>
      <c r="K83" s="99"/>
      <c r="L83" s="152"/>
    </row>
    <row r="84" spans="1:31" s="10" customFormat="1" ht="19.899999999999999" customHeight="1">
      <c r="B84" s="148"/>
      <c r="C84" s="99"/>
      <c r="D84" s="149" t="s">
        <v>157</v>
      </c>
      <c r="E84" s="150"/>
      <c r="F84" s="150"/>
      <c r="G84" s="150"/>
      <c r="H84" s="150"/>
      <c r="I84" s="150"/>
      <c r="J84" s="151">
        <f>J396</f>
        <v>0</v>
      </c>
      <c r="K84" s="99"/>
      <c r="L84" s="152"/>
    </row>
    <row r="85" spans="1:31" s="10" customFormat="1" ht="19.899999999999999" customHeight="1">
      <c r="B85" s="148"/>
      <c r="C85" s="99"/>
      <c r="D85" s="149" t="s">
        <v>159</v>
      </c>
      <c r="E85" s="150"/>
      <c r="F85" s="150"/>
      <c r="G85" s="150"/>
      <c r="H85" s="150"/>
      <c r="I85" s="150"/>
      <c r="J85" s="151">
        <f>J434</f>
        <v>0</v>
      </c>
      <c r="K85" s="99"/>
      <c r="L85" s="152"/>
    </row>
    <row r="86" spans="1:31" s="10" customFormat="1" ht="19.899999999999999" customHeight="1">
      <c r="B86" s="148"/>
      <c r="C86" s="99"/>
      <c r="D86" s="149" t="s">
        <v>161</v>
      </c>
      <c r="E86" s="150"/>
      <c r="F86" s="150"/>
      <c r="G86" s="150"/>
      <c r="H86" s="150"/>
      <c r="I86" s="150"/>
      <c r="J86" s="151">
        <f>J467</f>
        <v>0</v>
      </c>
      <c r="K86" s="99"/>
      <c r="L86" s="152"/>
    </row>
    <row r="87" spans="1:31" s="10" customFormat="1" ht="19.899999999999999" customHeight="1">
      <c r="B87" s="148"/>
      <c r="C87" s="99"/>
      <c r="D87" s="149" t="s">
        <v>162</v>
      </c>
      <c r="E87" s="150"/>
      <c r="F87" s="150"/>
      <c r="G87" s="150"/>
      <c r="H87" s="150"/>
      <c r="I87" s="150"/>
      <c r="J87" s="151">
        <f>J517</f>
        <v>0</v>
      </c>
      <c r="K87" s="99"/>
      <c r="L87" s="152"/>
    </row>
    <row r="88" spans="1:31" s="10" customFormat="1" ht="19.899999999999999" customHeight="1">
      <c r="B88" s="148"/>
      <c r="C88" s="99"/>
      <c r="D88" s="149" t="s">
        <v>163</v>
      </c>
      <c r="E88" s="150"/>
      <c r="F88" s="150"/>
      <c r="G88" s="150"/>
      <c r="H88" s="150"/>
      <c r="I88" s="150"/>
      <c r="J88" s="151">
        <f>J553</f>
        <v>0</v>
      </c>
      <c r="K88" s="99"/>
      <c r="L88" s="152"/>
    </row>
    <row r="89" spans="1:31" s="10" customFormat="1" ht="19.899999999999999" customHeight="1">
      <c r="B89" s="148"/>
      <c r="C89" s="99"/>
      <c r="D89" s="149" t="s">
        <v>164</v>
      </c>
      <c r="E89" s="150"/>
      <c r="F89" s="150"/>
      <c r="G89" s="150"/>
      <c r="H89" s="150"/>
      <c r="I89" s="150"/>
      <c r="J89" s="151">
        <f>J613</f>
        <v>0</v>
      </c>
      <c r="K89" s="99"/>
      <c r="L89" s="152"/>
    </row>
    <row r="90" spans="1:31" s="2" customFormat="1" ht="21.7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5" spans="1:31" s="2" customFormat="1" ht="6.95" customHeight="1">
      <c r="A95" s="36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4.95" customHeight="1">
      <c r="A96" s="36"/>
      <c r="B96" s="37"/>
      <c r="C96" s="25" t="s">
        <v>165</v>
      </c>
      <c r="D96" s="38"/>
      <c r="E96" s="38"/>
      <c r="F96" s="38"/>
      <c r="G96" s="38"/>
      <c r="H96" s="38"/>
      <c r="I96" s="38"/>
      <c r="J96" s="38"/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31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31" s="2" customFormat="1" ht="12" customHeight="1">
      <c r="A98" s="36"/>
      <c r="B98" s="37"/>
      <c r="C98" s="31" t="s">
        <v>16</v>
      </c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31" s="2" customFormat="1" ht="16.5" customHeight="1">
      <c r="A99" s="36"/>
      <c r="B99" s="37"/>
      <c r="C99" s="38"/>
      <c r="D99" s="38"/>
      <c r="E99" s="393" t="str">
        <f>E7</f>
        <v>Slezká nemocnice v Opavě p.o.- stavební úpravy pavilonu M</v>
      </c>
      <c r="F99" s="394"/>
      <c r="G99" s="394"/>
      <c r="H99" s="394"/>
      <c r="I99" s="38"/>
      <c r="J99" s="38"/>
      <c r="K99" s="38"/>
      <c r="L99" s="11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31" s="1" customFormat="1" ht="12" customHeight="1">
      <c r="B100" s="23"/>
      <c r="C100" s="31" t="s">
        <v>129</v>
      </c>
      <c r="D100" s="24"/>
      <c r="E100" s="24"/>
      <c r="F100" s="24"/>
      <c r="G100" s="24"/>
      <c r="H100" s="24"/>
      <c r="I100" s="24"/>
      <c r="J100" s="24"/>
      <c r="K100" s="24"/>
      <c r="L100" s="22"/>
    </row>
    <row r="101" spans="1:31" s="1" customFormat="1" ht="16.5" customHeight="1">
      <c r="B101" s="23"/>
      <c r="C101" s="24"/>
      <c r="D101" s="24"/>
      <c r="E101" s="393" t="s">
        <v>1704</v>
      </c>
      <c r="F101" s="353"/>
      <c r="G101" s="353"/>
      <c r="H101" s="353"/>
      <c r="I101" s="24"/>
      <c r="J101" s="24"/>
      <c r="K101" s="24"/>
      <c r="L101" s="22"/>
    </row>
    <row r="102" spans="1:31" s="1" customFormat="1" ht="12" customHeight="1">
      <c r="B102" s="23"/>
      <c r="C102" s="31" t="s">
        <v>131</v>
      </c>
      <c r="D102" s="24"/>
      <c r="E102" s="24"/>
      <c r="F102" s="24"/>
      <c r="G102" s="24"/>
      <c r="H102" s="24"/>
      <c r="I102" s="24"/>
      <c r="J102" s="24"/>
      <c r="K102" s="24"/>
      <c r="L102" s="22"/>
    </row>
    <row r="103" spans="1:31" s="2" customFormat="1" ht="16.5" customHeight="1">
      <c r="A103" s="36"/>
      <c r="B103" s="37"/>
      <c r="C103" s="38"/>
      <c r="D103" s="38"/>
      <c r="E103" s="397" t="s">
        <v>1705</v>
      </c>
      <c r="F103" s="395"/>
      <c r="G103" s="395"/>
      <c r="H103" s="395"/>
      <c r="I103" s="38"/>
      <c r="J103" s="38"/>
      <c r="K103" s="38"/>
      <c r="L103" s="115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31" s="2" customFormat="1" ht="12" customHeight="1">
      <c r="A104" s="36"/>
      <c r="B104" s="37"/>
      <c r="C104" s="31" t="s">
        <v>1606</v>
      </c>
      <c r="D104" s="38"/>
      <c r="E104" s="38"/>
      <c r="F104" s="38"/>
      <c r="G104" s="38"/>
      <c r="H104" s="38"/>
      <c r="I104" s="38"/>
      <c r="J104" s="38"/>
      <c r="K104" s="38"/>
      <c r="L104" s="115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31" s="2" customFormat="1" ht="16.5" customHeight="1">
      <c r="A105" s="36"/>
      <c r="B105" s="37"/>
      <c r="C105" s="38"/>
      <c r="D105" s="38"/>
      <c r="E105" s="346" t="str">
        <f>E13</f>
        <v>ST01 - 1.NP-stavební část</v>
      </c>
      <c r="F105" s="395"/>
      <c r="G105" s="395"/>
      <c r="H105" s="395"/>
      <c r="I105" s="38"/>
      <c r="J105" s="38"/>
      <c r="K105" s="38"/>
      <c r="L105" s="115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31" s="2" customFormat="1" ht="6.95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115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31" s="2" customFormat="1" ht="12" customHeight="1">
      <c r="A107" s="36"/>
      <c r="B107" s="37"/>
      <c r="C107" s="31" t="s">
        <v>21</v>
      </c>
      <c r="D107" s="38"/>
      <c r="E107" s="38"/>
      <c r="F107" s="29" t="str">
        <f>F16</f>
        <v xml:space="preserve"> </v>
      </c>
      <c r="G107" s="38"/>
      <c r="H107" s="38"/>
      <c r="I107" s="31" t="s">
        <v>23</v>
      </c>
      <c r="J107" s="61" t="str">
        <f>IF(J16="","",J16)</f>
        <v>7. 6. 2022</v>
      </c>
      <c r="K107" s="38"/>
      <c r="L107" s="115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31" s="2" customFormat="1" ht="6.95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115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s="2" customFormat="1" ht="15.2" customHeight="1">
      <c r="A109" s="36"/>
      <c r="B109" s="37"/>
      <c r="C109" s="31" t="s">
        <v>25</v>
      </c>
      <c r="D109" s="38"/>
      <c r="E109" s="38"/>
      <c r="F109" s="29" t="str">
        <f>E19</f>
        <v>SNO V Opavě p.o.</v>
      </c>
      <c r="G109" s="38"/>
      <c r="H109" s="38"/>
      <c r="I109" s="31" t="s">
        <v>31</v>
      </c>
      <c r="J109" s="34" t="str">
        <f>E25</f>
        <v>Ateliér EMMET s.r.o.</v>
      </c>
      <c r="K109" s="38"/>
      <c r="L109" s="115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15.2" customHeight="1">
      <c r="A110" s="36"/>
      <c r="B110" s="37"/>
      <c r="C110" s="31" t="s">
        <v>29</v>
      </c>
      <c r="D110" s="38"/>
      <c r="E110" s="38"/>
      <c r="F110" s="29" t="str">
        <f>IF(E22="","",E22)</f>
        <v>Vyplň údaj</v>
      </c>
      <c r="G110" s="38"/>
      <c r="H110" s="38"/>
      <c r="I110" s="31" t="s">
        <v>34</v>
      </c>
      <c r="J110" s="34" t="str">
        <f>E28</f>
        <v>Ateliér EMMET s.r.o.</v>
      </c>
      <c r="K110" s="38"/>
      <c r="L110" s="115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2" customFormat="1" ht="10.35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115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11" customFormat="1" ht="29.25" customHeight="1">
      <c r="A112" s="153"/>
      <c r="B112" s="154"/>
      <c r="C112" s="155" t="s">
        <v>166</v>
      </c>
      <c r="D112" s="156" t="s">
        <v>56</v>
      </c>
      <c r="E112" s="156" t="s">
        <v>52</v>
      </c>
      <c r="F112" s="156" t="s">
        <v>53</v>
      </c>
      <c r="G112" s="156" t="s">
        <v>167</v>
      </c>
      <c r="H112" s="156" t="s">
        <v>168</v>
      </c>
      <c r="I112" s="156" t="s">
        <v>169</v>
      </c>
      <c r="J112" s="156" t="s">
        <v>136</v>
      </c>
      <c r="K112" s="157" t="s">
        <v>170</v>
      </c>
      <c r="L112" s="158"/>
      <c r="M112" s="70" t="s">
        <v>19</v>
      </c>
      <c r="N112" s="71" t="s">
        <v>41</v>
      </c>
      <c r="O112" s="71" t="s">
        <v>171</v>
      </c>
      <c r="P112" s="71" t="s">
        <v>172</v>
      </c>
      <c r="Q112" s="71" t="s">
        <v>173</v>
      </c>
      <c r="R112" s="71" t="s">
        <v>174</v>
      </c>
      <c r="S112" s="71" t="s">
        <v>175</v>
      </c>
      <c r="T112" s="72" t="s">
        <v>176</v>
      </c>
      <c r="U112" s="15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/>
    </row>
    <row r="113" spans="1:65" s="2" customFormat="1" ht="22.9" customHeight="1">
      <c r="A113" s="36"/>
      <c r="B113" s="37"/>
      <c r="C113" s="77" t="s">
        <v>177</v>
      </c>
      <c r="D113" s="38"/>
      <c r="E113" s="38"/>
      <c r="F113" s="38"/>
      <c r="G113" s="38"/>
      <c r="H113" s="38"/>
      <c r="I113" s="38"/>
      <c r="J113" s="159">
        <f>BK113</f>
        <v>0</v>
      </c>
      <c r="K113" s="38"/>
      <c r="L113" s="41"/>
      <c r="M113" s="73"/>
      <c r="N113" s="160"/>
      <c r="O113" s="74"/>
      <c r="P113" s="161">
        <f>P114+P321</f>
        <v>0</v>
      </c>
      <c r="Q113" s="74"/>
      <c r="R113" s="161">
        <f>R114+R321</f>
        <v>6.4042912200000002</v>
      </c>
      <c r="S113" s="74"/>
      <c r="T113" s="162">
        <f>T114+T321</f>
        <v>4.7174079999999998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70</v>
      </c>
      <c r="AU113" s="19" t="s">
        <v>137</v>
      </c>
      <c r="BK113" s="163">
        <f>BK114+BK321</f>
        <v>0</v>
      </c>
    </row>
    <row r="114" spans="1:65" s="12" customFormat="1" ht="25.9" customHeight="1">
      <c r="B114" s="164"/>
      <c r="C114" s="165"/>
      <c r="D114" s="166" t="s">
        <v>70</v>
      </c>
      <c r="E114" s="167" t="s">
        <v>178</v>
      </c>
      <c r="F114" s="167" t="s">
        <v>179</v>
      </c>
      <c r="G114" s="165"/>
      <c r="H114" s="165"/>
      <c r="I114" s="168"/>
      <c r="J114" s="169">
        <f>BK114</f>
        <v>0</v>
      </c>
      <c r="K114" s="165"/>
      <c r="L114" s="170"/>
      <c r="M114" s="171"/>
      <c r="N114" s="172"/>
      <c r="O114" s="172"/>
      <c r="P114" s="173">
        <f>P115+P131+P222+P235+P244+P249+P254+P280+P302+P317</f>
        <v>0</v>
      </c>
      <c r="Q114" s="172"/>
      <c r="R114" s="173">
        <f>R115+R131+R222+R235+R244+R249+R254+R280+R302+R317</f>
        <v>4.9665727799999999</v>
      </c>
      <c r="S114" s="172"/>
      <c r="T114" s="174">
        <f>T115+T131+T222+T235+T244+T249+T254+T280+T302+T317</f>
        <v>3.90794</v>
      </c>
      <c r="AR114" s="175" t="s">
        <v>78</v>
      </c>
      <c r="AT114" s="176" t="s">
        <v>70</v>
      </c>
      <c r="AU114" s="176" t="s">
        <v>71</v>
      </c>
      <c r="AY114" s="175" t="s">
        <v>180</v>
      </c>
      <c r="BK114" s="177">
        <f>BK115+BK131+BK222+BK235+BK244+BK249+BK254+BK280+BK302+BK317</f>
        <v>0</v>
      </c>
    </row>
    <row r="115" spans="1:65" s="12" customFormat="1" ht="22.9" customHeight="1">
      <c r="B115" s="164"/>
      <c r="C115" s="165"/>
      <c r="D115" s="166" t="s">
        <v>70</v>
      </c>
      <c r="E115" s="178" t="s">
        <v>91</v>
      </c>
      <c r="F115" s="178" t="s">
        <v>181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SUM(P116:P130)</f>
        <v>0</v>
      </c>
      <c r="Q115" s="172"/>
      <c r="R115" s="173">
        <f>SUM(R116:R130)</f>
        <v>0.54411056000000002</v>
      </c>
      <c r="S115" s="172"/>
      <c r="T115" s="174">
        <f>SUM(T116:T130)</f>
        <v>0</v>
      </c>
      <c r="AR115" s="175" t="s">
        <v>78</v>
      </c>
      <c r="AT115" s="176" t="s">
        <v>70</v>
      </c>
      <c r="AU115" s="176" t="s">
        <v>78</v>
      </c>
      <c r="AY115" s="175" t="s">
        <v>180</v>
      </c>
      <c r="BK115" s="177">
        <f>SUM(BK116:BK130)</f>
        <v>0</v>
      </c>
    </row>
    <row r="116" spans="1:65" s="2" customFormat="1" ht="33" customHeight="1">
      <c r="A116" s="36"/>
      <c r="B116" s="37"/>
      <c r="C116" s="180" t="s">
        <v>78</v>
      </c>
      <c r="D116" s="180" t="s">
        <v>182</v>
      </c>
      <c r="E116" s="181" t="s">
        <v>1710</v>
      </c>
      <c r="F116" s="182" t="s">
        <v>1711</v>
      </c>
      <c r="G116" s="183" t="s">
        <v>206</v>
      </c>
      <c r="H116" s="184">
        <v>1</v>
      </c>
      <c r="I116" s="185"/>
      <c r="J116" s="186">
        <f>ROUND(I116*H116,2)</f>
        <v>0</v>
      </c>
      <c r="K116" s="182" t="s">
        <v>186</v>
      </c>
      <c r="L116" s="41"/>
      <c r="M116" s="187" t="s">
        <v>19</v>
      </c>
      <c r="N116" s="188" t="s">
        <v>42</v>
      </c>
      <c r="O116" s="66"/>
      <c r="P116" s="189">
        <f>O116*H116</f>
        <v>0</v>
      </c>
      <c r="Q116" s="189">
        <v>3.3279999999999997E-2</v>
      </c>
      <c r="R116" s="189">
        <f>Q116*H116</f>
        <v>3.3279999999999997E-2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187</v>
      </c>
      <c r="AT116" s="191" t="s">
        <v>182</v>
      </c>
      <c r="AU116" s="191" t="s">
        <v>80</v>
      </c>
      <c r="AY116" s="19" t="s">
        <v>180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78</v>
      </c>
      <c r="BK116" s="192">
        <f>ROUND(I116*H116,2)</f>
        <v>0</v>
      </c>
      <c r="BL116" s="19" t="s">
        <v>187</v>
      </c>
      <c r="BM116" s="191" t="s">
        <v>1712</v>
      </c>
    </row>
    <row r="117" spans="1:65" s="2" customFormat="1" ht="29.25">
      <c r="A117" s="36"/>
      <c r="B117" s="37"/>
      <c r="C117" s="38"/>
      <c r="D117" s="193" t="s">
        <v>189</v>
      </c>
      <c r="E117" s="38"/>
      <c r="F117" s="194" t="s">
        <v>1713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189</v>
      </c>
      <c r="AU117" s="19" t="s">
        <v>80</v>
      </c>
    </row>
    <row r="118" spans="1:65" s="2" customFormat="1" ht="11.25">
      <c r="A118" s="36"/>
      <c r="B118" s="37"/>
      <c r="C118" s="38"/>
      <c r="D118" s="198" t="s">
        <v>191</v>
      </c>
      <c r="E118" s="38"/>
      <c r="F118" s="199" t="s">
        <v>1714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191</v>
      </c>
      <c r="AU118" s="19" t="s">
        <v>80</v>
      </c>
    </row>
    <row r="119" spans="1:65" s="14" customFormat="1" ht="11.25">
      <c r="B119" s="210"/>
      <c r="C119" s="211"/>
      <c r="D119" s="193" t="s">
        <v>193</v>
      </c>
      <c r="E119" s="212" t="s">
        <v>19</v>
      </c>
      <c r="F119" s="213" t="s">
        <v>1715</v>
      </c>
      <c r="G119" s="211"/>
      <c r="H119" s="214">
        <v>1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193</v>
      </c>
      <c r="AU119" s="220" t="s">
        <v>80</v>
      </c>
      <c r="AV119" s="14" t="s">
        <v>80</v>
      </c>
      <c r="AW119" s="14" t="s">
        <v>33</v>
      </c>
      <c r="AX119" s="14" t="s">
        <v>78</v>
      </c>
      <c r="AY119" s="220" t="s">
        <v>180</v>
      </c>
    </row>
    <row r="120" spans="1:65" s="2" customFormat="1" ht="24.2" customHeight="1">
      <c r="A120" s="36"/>
      <c r="B120" s="37"/>
      <c r="C120" s="180" t="s">
        <v>80</v>
      </c>
      <c r="D120" s="180" t="s">
        <v>182</v>
      </c>
      <c r="E120" s="181" t="s">
        <v>228</v>
      </c>
      <c r="F120" s="182" t="s">
        <v>229</v>
      </c>
      <c r="G120" s="183" t="s">
        <v>230</v>
      </c>
      <c r="H120" s="184">
        <v>8.6479999999999997</v>
      </c>
      <c r="I120" s="185"/>
      <c r="J120" s="186">
        <f>ROUND(I120*H120,2)</f>
        <v>0</v>
      </c>
      <c r="K120" s="182" t="s">
        <v>186</v>
      </c>
      <c r="L120" s="41"/>
      <c r="M120" s="187" t="s">
        <v>19</v>
      </c>
      <c r="N120" s="188" t="s">
        <v>42</v>
      </c>
      <c r="O120" s="66"/>
      <c r="P120" s="189">
        <f>O120*H120</f>
        <v>0</v>
      </c>
      <c r="Q120" s="189">
        <v>5.8970000000000002E-2</v>
      </c>
      <c r="R120" s="189">
        <f>Q120*H120</f>
        <v>0.50997256000000002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187</v>
      </c>
      <c r="AT120" s="191" t="s">
        <v>182</v>
      </c>
      <c r="AU120" s="191" t="s">
        <v>80</v>
      </c>
      <c r="AY120" s="19" t="s">
        <v>180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78</v>
      </c>
      <c r="BK120" s="192">
        <f>ROUND(I120*H120,2)</f>
        <v>0</v>
      </c>
      <c r="BL120" s="19" t="s">
        <v>187</v>
      </c>
      <c r="BM120" s="191" t="s">
        <v>1716</v>
      </c>
    </row>
    <row r="121" spans="1:65" s="2" customFormat="1" ht="19.5">
      <c r="A121" s="36"/>
      <c r="B121" s="37"/>
      <c r="C121" s="38"/>
      <c r="D121" s="193" t="s">
        <v>189</v>
      </c>
      <c r="E121" s="38"/>
      <c r="F121" s="194" t="s">
        <v>232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189</v>
      </c>
      <c r="AU121" s="19" t="s">
        <v>80</v>
      </c>
    </row>
    <row r="122" spans="1:65" s="2" customFormat="1" ht="11.25">
      <c r="A122" s="36"/>
      <c r="B122" s="37"/>
      <c r="C122" s="38"/>
      <c r="D122" s="198" t="s">
        <v>191</v>
      </c>
      <c r="E122" s="38"/>
      <c r="F122" s="199" t="s">
        <v>233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191</v>
      </c>
      <c r="AU122" s="19" t="s">
        <v>80</v>
      </c>
    </row>
    <row r="123" spans="1:65" s="13" customFormat="1" ht="11.25">
      <c r="B123" s="200"/>
      <c r="C123" s="201"/>
      <c r="D123" s="193" t="s">
        <v>193</v>
      </c>
      <c r="E123" s="202" t="s">
        <v>19</v>
      </c>
      <c r="F123" s="203" t="s">
        <v>1717</v>
      </c>
      <c r="G123" s="201"/>
      <c r="H123" s="202" t="s">
        <v>19</v>
      </c>
      <c r="I123" s="204"/>
      <c r="J123" s="201"/>
      <c r="K123" s="201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193</v>
      </c>
      <c r="AU123" s="209" t="s">
        <v>80</v>
      </c>
      <c r="AV123" s="13" t="s">
        <v>78</v>
      </c>
      <c r="AW123" s="13" t="s">
        <v>33</v>
      </c>
      <c r="AX123" s="13" t="s">
        <v>71</v>
      </c>
      <c r="AY123" s="209" t="s">
        <v>180</v>
      </c>
    </row>
    <row r="124" spans="1:65" s="13" customFormat="1" ht="11.25">
      <c r="B124" s="200"/>
      <c r="C124" s="201"/>
      <c r="D124" s="193" t="s">
        <v>193</v>
      </c>
      <c r="E124" s="202" t="s">
        <v>19</v>
      </c>
      <c r="F124" s="203" t="s">
        <v>1718</v>
      </c>
      <c r="G124" s="201"/>
      <c r="H124" s="202" t="s">
        <v>19</v>
      </c>
      <c r="I124" s="204"/>
      <c r="J124" s="201"/>
      <c r="K124" s="201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193</v>
      </c>
      <c r="AU124" s="209" t="s">
        <v>80</v>
      </c>
      <c r="AV124" s="13" t="s">
        <v>78</v>
      </c>
      <c r="AW124" s="13" t="s">
        <v>33</v>
      </c>
      <c r="AX124" s="13" t="s">
        <v>71</v>
      </c>
      <c r="AY124" s="209" t="s">
        <v>180</v>
      </c>
    </row>
    <row r="125" spans="1:65" s="14" customFormat="1" ht="11.25">
      <c r="B125" s="210"/>
      <c r="C125" s="211"/>
      <c r="D125" s="193" t="s">
        <v>193</v>
      </c>
      <c r="E125" s="212" t="s">
        <v>19</v>
      </c>
      <c r="F125" s="213" t="s">
        <v>1719</v>
      </c>
      <c r="G125" s="211"/>
      <c r="H125" s="214">
        <v>8.6479999999999997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193</v>
      </c>
      <c r="AU125" s="220" t="s">
        <v>80</v>
      </c>
      <c r="AV125" s="14" t="s">
        <v>80</v>
      </c>
      <c r="AW125" s="14" t="s">
        <v>33</v>
      </c>
      <c r="AX125" s="14" t="s">
        <v>78</v>
      </c>
      <c r="AY125" s="220" t="s">
        <v>180</v>
      </c>
    </row>
    <row r="126" spans="1:65" s="2" customFormat="1" ht="24.2" customHeight="1">
      <c r="A126" s="36"/>
      <c r="B126" s="37"/>
      <c r="C126" s="180" t="s">
        <v>91</v>
      </c>
      <c r="D126" s="180" t="s">
        <v>182</v>
      </c>
      <c r="E126" s="181" t="s">
        <v>247</v>
      </c>
      <c r="F126" s="182" t="s">
        <v>248</v>
      </c>
      <c r="G126" s="183" t="s">
        <v>249</v>
      </c>
      <c r="H126" s="184">
        <v>6.6</v>
      </c>
      <c r="I126" s="185"/>
      <c r="J126" s="186">
        <f>ROUND(I126*H126,2)</f>
        <v>0</v>
      </c>
      <c r="K126" s="182" t="s">
        <v>186</v>
      </c>
      <c r="L126" s="41"/>
      <c r="M126" s="187" t="s">
        <v>19</v>
      </c>
      <c r="N126" s="188" t="s">
        <v>42</v>
      </c>
      <c r="O126" s="66"/>
      <c r="P126" s="189">
        <f>O126*H126</f>
        <v>0</v>
      </c>
      <c r="Q126" s="189">
        <v>1.2999999999999999E-4</v>
      </c>
      <c r="R126" s="189">
        <f>Q126*H126</f>
        <v>8.5799999999999993E-4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187</v>
      </c>
      <c r="AT126" s="191" t="s">
        <v>182</v>
      </c>
      <c r="AU126" s="191" t="s">
        <v>80</v>
      </c>
      <c r="AY126" s="19" t="s">
        <v>180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78</v>
      </c>
      <c r="BK126" s="192">
        <f>ROUND(I126*H126,2)</f>
        <v>0</v>
      </c>
      <c r="BL126" s="19" t="s">
        <v>187</v>
      </c>
      <c r="BM126" s="191" t="s">
        <v>1720</v>
      </c>
    </row>
    <row r="127" spans="1:65" s="2" customFormat="1" ht="11.25">
      <c r="A127" s="36"/>
      <c r="B127" s="37"/>
      <c r="C127" s="38"/>
      <c r="D127" s="193" t="s">
        <v>189</v>
      </c>
      <c r="E127" s="38"/>
      <c r="F127" s="194" t="s">
        <v>251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189</v>
      </c>
      <c r="AU127" s="19" t="s">
        <v>80</v>
      </c>
    </row>
    <row r="128" spans="1:65" s="2" customFormat="1" ht="11.25">
      <c r="A128" s="36"/>
      <c r="B128" s="37"/>
      <c r="C128" s="38"/>
      <c r="D128" s="198" t="s">
        <v>191</v>
      </c>
      <c r="E128" s="38"/>
      <c r="F128" s="199" t="s">
        <v>252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191</v>
      </c>
      <c r="AU128" s="19" t="s">
        <v>80</v>
      </c>
    </row>
    <row r="129" spans="1:65" s="13" customFormat="1" ht="11.25">
      <c r="B129" s="200"/>
      <c r="C129" s="201"/>
      <c r="D129" s="193" t="s">
        <v>193</v>
      </c>
      <c r="E129" s="202" t="s">
        <v>19</v>
      </c>
      <c r="F129" s="203" t="s">
        <v>1717</v>
      </c>
      <c r="G129" s="201"/>
      <c r="H129" s="202" t="s">
        <v>19</v>
      </c>
      <c r="I129" s="204"/>
      <c r="J129" s="201"/>
      <c r="K129" s="201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193</v>
      </c>
      <c r="AU129" s="209" t="s">
        <v>80</v>
      </c>
      <c r="AV129" s="13" t="s">
        <v>78</v>
      </c>
      <c r="AW129" s="13" t="s">
        <v>33</v>
      </c>
      <c r="AX129" s="13" t="s">
        <v>71</v>
      </c>
      <c r="AY129" s="209" t="s">
        <v>180</v>
      </c>
    </row>
    <row r="130" spans="1:65" s="14" customFormat="1" ht="11.25">
      <c r="B130" s="210"/>
      <c r="C130" s="211"/>
      <c r="D130" s="193" t="s">
        <v>193</v>
      </c>
      <c r="E130" s="212" t="s">
        <v>19</v>
      </c>
      <c r="F130" s="213" t="s">
        <v>1721</v>
      </c>
      <c r="G130" s="211"/>
      <c r="H130" s="214">
        <v>6.6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193</v>
      </c>
      <c r="AU130" s="220" t="s">
        <v>80</v>
      </c>
      <c r="AV130" s="14" t="s">
        <v>80</v>
      </c>
      <c r="AW130" s="14" t="s">
        <v>33</v>
      </c>
      <c r="AX130" s="14" t="s">
        <v>78</v>
      </c>
      <c r="AY130" s="220" t="s">
        <v>180</v>
      </c>
    </row>
    <row r="131" spans="1:65" s="12" customFormat="1" ht="22.9" customHeight="1">
      <c r="B131" s="164"/>
      <c r="C131" s="165"/>
      <c r="D131" s="166" t="s">
        <v>70</v>
      </c>
      <c r="E131" s="178" t="s">
        <v>327</v>
      </c>
      <c r="F131" s="178" t="s">
        <v>328</v>
      </c>
      <c r="G131" s="165"/>
      <c r="H131" s="165"/>
      <c r="I131" s="168"/>
      <c r="J131" s="179">
        <f>BK131</f>
        <v>0</v>
      </c>
      <c r="K131" s="165"/>
      <c r="L131" s="170"/>
      <c r="M131" s="171"/>
      <c r="N131" s="172"/>
      <c r="O131" s="172"/>
      <c r="P131" s="173">
        <f>SUM(P132:P221)</f>
        <v>0</v>
      </c>
      <c r="Q131" s="172"/>
      <c r="R131" s="173">
        <f>SUM(R132:R221)</f>
        <v>3.0652132200000004</v>
      </c>
      <c r="S131" s="172"/>
      <c r="T131" s="174">
        <f>SUM(T132:T221)</f>
        <v>0.51729999999999998</v>
      </c>
      <c r="AR131" s="175" t="s">
        <v>78</v>
      </c>
      <c r="AT131" s="176" t="s">
        <v>70</v>
      </c>
      <c r="AU131" s="176" t="s">
        <v>78</v>
      </c>
      <c r="AY131" s="175" t="s">
        <v>180</v>
      </c>
      <c r="BK131" s="177">
        <f>SUM(BK132:BK221)</f>
        <v>0</v>
      </c>
    </row>
    <row r="132" spans="1:65" s="2" customFormat="1" ht="24.2" customHeight="1">
      <c r="A132" s="36"/>
      <c r="B132" s="37"/>
      <c r="C132" s="180" t="s">
        <v>187</v>
      </c>
      <c r="D132" s="180" t="s">
        <v>182</v>
      </c>
      <c r="E132" s="181" t="s">
        <v>1722</v>
      </c>
      <c r="F132" s="182" t="s">
        <v>1723</v>
      </c>
      <c r="G132" s="183" t="s">
        <v>230</v>
      </c>
      <c r="H132" s="184">
        <v>11.3</v>
      </c>
      <c r="I132" s="185"/>
      <c r="J132" s="186">
        <f>ROUND(I132*H132,2)</f>
        <v>0</v>
      </c>
      <c r="K132" s="182" t="s">
        <v>186</v>
      </c>
      <c r="L132" s="41"/>
      <c r="M132" s="187" t="s">
        <v>19</v>
      </c>
      <c r="N132" s="188" t="s">
        <v>42</v>
      </c>
      <c r="O132" s="66"/>
      <c r="P132" s="189">
        <f>O132*H132</f>
        <v>0</v>
      </c>
      <c r="Q132" s="189">
        <v>2.5999999999999998E-4</v>
      </c>
      <c r="R132" s="189">
        <f>Q132*H132</f>
        <v>2.9380000000000001E-3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187</v>
      </c>
      <c r="AT132" s="191" t="s">
        <v>182</v>
      </c>
      <c r="AU132" s="191" t="s">
        <v>80</v>
      </c>
      <c r="AY132" s="19" t="s">
        <v>180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78</v>
      </c>
      <c r="BK132" s="192">
        <f>ROUND(I132*H132,2)</f>
        <v>0</v>
      </c>
      <c r="BL132" s="19" t="s">
        <v>187</v>
      </c>
      <c r="BM132" s="191" t="s">
        <v>1724</v>
      </c>
    </row>
    <row r="133" spans="1:65" s="2" customFormat="1" ht="19.5">
      <c r="A133" s="36"/>
      <c r="B133" s="37"/>
      <c r="C133" s="38"/>
      <c r="D133" s="193" t="s">
        <v>189</v>
      </c>
      <c r="E133" s="38"/>
      <c r="F133" s="194" t="s">
        <v>1725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189</v>
      </c>
      <c r="AU133" s="19" t="s">
        <v>80</v>
      </c>
    </row>
    <row r="134" spans="1:65" s="2" customFormat="1" ht="11.25">
      <c r="A134" s="36"/>
      <c r="B134" s="37"/>
      <c r="C134" s="38"/>
      <c r="D134" s="198" t="s">
        <v>191</v>
      </c>
      <c r="E134" s="38"/>
      <c r="F134" s="199" t="s">
        <v>1726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191</v>
      </c>
      <c r="AU134" s="19" t="s">
        <v>80</v>
      </c>
    </row>
    <row r="135" spans="1:65" s="13" customFormat="1" ht="11.25">
      <c r="B135" s="200"/>
      <c r="C135" s="201"/>
      <c r="D135" s="193" t="s">
        <v>193</v>
      </c>
      <c r="E135" s="202" t="s">
        <v>19</v>
      </c>
      <c r="F135" s="203" t="s">
        <v>1727</v>
      </c>
      <c r="G135" s="201"/>
      <c r="H135" s="202" t="s">
        <v>19</v>
      </c>
      <c r="I135" s="204"/>
      <c r="J135" s="201"/>
      <c r="K135" s="201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193</v>
      </c>
      <c r="AU135" s="209" t="s">
        <v>80</v>
      </c>
      <c r="AV135" s="13" t="s">
        <v>78</v>
      </c>
      <c r="AW135" s="13" t="s">
        <v>33</v>
      </c>
      <c r="AX135" s="13" t="s">
        <v>71</v>
      </c>
      <c r="AY135" s="209" t="s">
        <v>180</v>
      </c>
    </row>
    <row r="136" spans="1:65" s="14" customFormat="1" ht="11.25">
      <c r="B136" s="210"/>
      <c r="C136" s="211"/>
      <c r="D136" s="193" t="s">
        <v>193</v>
      </c>
      <c r="E136" s="212" t="s">
        <v>19</v>
      </c>
      <c r="F136" s="213" t="s">
        <v>1728</v>
      </c>
      <c r="G136" s="211"/>
      <c r="H136" s="214">
        <v>11.3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193</v>
      </c>
      <c r="AU136" s="220" t="s">
        <v>80</v>
      </c>
      <c r="AV136" s="14" t="s">
        <v>80</v>
      </c>
      <c r="AW136" s="14" t="s">
        <v>33</v>
      </c>
      <c r="AX136" s="14" t="s">
        <v>78</v>
      </c>
      <c r="AY136" s="220" t="s">
        <v>180</v>
      </c>
    </row>
    <row r="137" spans="1:65" s="2" customFormat="1" ht="24.2" customHeight="1">
      <c r="A137" s="36"/>
      <c r="B137" s="37"/>
      <c r="C137" s="180" t="s">
        <v>217</v>
      </c>
      <c r="D137" s="180" t="s">
        <v>182</v>
      </c>
      <c r="E137" s="181" t="s">
        <v>1729</v>
      </c>
      <c r="F137" s="182" t="s">
        <v>1730</v>
      </c>
      <c r="G137" s="183" t="s">
        <v>230</v>
      </c>
      <c r="H137" s="184">
        <v>11.3</v>
      </c>
      <c r="I137" s="185"/>
      <c r="J137" s="186">
        <f>ROUND(I137*H137,2)</f>
        <v>0</v>
      </c>
      <c r="K137" s="182" t="s">
        <v>186</v>
      </c>
      <c r="L137" s="41"/>
      <c r="M137" s="187" t="s">
        <v>19</v>
      </c>
      <c r="N137" s="188" t="s">
        <v>42</v>
      </c>
      <c r="O137" s="66"/>
      <c r="P137" s="189">
        <f>O137*H137</f>
        <v>0</v>
      </c>
      <c r="Q137" s="189">
        <v>1.7000000000000001E-2</v>
      </c>
      <c r="R137" s="189">
        <f>Q137*H137</f>
        <v>0.19210000000000002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187</v>
      </c>
      <c r="AT137" s="191" t="s">
        <v>182</v>
      </c>
      <c r="AU137" s="191" t="s">
        <v>80</v>
      </c>
      <c r="AY137" s="19" t="s">
        <v>180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78</v>
      </c>
      <c r="BK137" s="192">
        <f>ROUND(I137*H137,2)</f>
        <v>0</v>
      </c>
      <c r="BL137" s="19" t="s">
        <v>187</v>
      </c>
      <c r="BM137" s="191" t="s">
        <v>1731</v>
      </c>
    </row>
    <row r="138" spans="1:65" s="2" customFormat="1" ht="29.25">
      <c r="A138" s="36"/>
      <c r="B138" s="37"/>
      <c r="C138" s="38"/>
      <c r="D138" s="193" t="s">
        <v>189</v>
      </c>
      <c r="E138" s="38"/>
      <c r="F138" s="194" t="s">
        <v>1732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189</v>
      </c>
      <c r="AU138" s="19" t="s">
        <v>80</v>
      </c>
    </row>
    <row r="139" spans="1:65" s="2" customFormat="1" ht="11.25">
      <c r="A139" s="36"/>
      <c r="B139" s="37"/>
      <c r="C139" s="38"/>
      <c r="D139" s="198" t="s">
        <v>191</v>
      </c>
      <c r="E139" s="38"/>
      <c r="F139" s="199" t="s">
        <v>1733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191</v>
      </c>
      <c r="AU139" s="19" t="s">
        <v>80</v>
      </c>
    </row>
    <row r="140" spans="1:65" s="13" customFormat="1" ht="11.25">
      <c r="B140" s="200"/>
      <c r="C140" s="201"/>
      <c r="D140" s="193" t="s">
        <v>193</v>
      </c>
      <c r="E140" s="202" t="s">
        <v>19</v>
      </c>
      <c r="F140" s="203" t="s">
        <v>1727</v>
      </c>
      <c r="G140" s="201"/>
      <c r="H140" s="202" t="s">
        <v>19</v>
      </c>
      <c r="I140" s="204"/>
      <c r="J140" s="201"/>
      <c r="K140" s="201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193</v>
      </c>
      <c r="AU140" s="209" t="s">
        <v>80</v>
      </c>
      <c r="AV140" s="13" t="s">
        <v>78</v>
      </c>
      <c r="AW140" s="13" t="s">
        <v>33</v>
      </c>
      <c r="AX140" s="13" t="s">
        <v>71</v>
      </c>
      <c r="AY140" s="209" t="s">
        <v>180</v>
      </c>
    </row>
    <row r="141" spans="1:65" s="14" customFormat="1" ht="11.25">
      <c r="B141" s="210"/>
      <c r="C141" s="211"/>
      <c r="D141" s="193" t="s">
        <v>193</v>
      </c>
      <c r="E141" s="212" t="s">
        <v>19</v>
      </c>
      <c r="F141" s="213" t="s">
        <v>1728</v>
      </c>
      <c r="G141" s="211"/>
      <c r="H141" s="214">
        <v>11.3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193</v>
      </c>
      <c r="AU141" s="220" t="s">
        <v>80</v>
      </c>
      <c r="AV141" s="14" t="s">
        <v>80</v>
      </c>
      <c r="AW141" s="14" t="s">
        <v>33</v>
      </c>
      <c r="AX141" s="14" t="s">
        <v>78</v>
      </c>
      <c r="AY141" s="220" t="s">
        <v>180</v>
      </c>
    </row>
    <row r="142" spans="1:65" s="2" customFormat="1" ht="24.2" customHeight="1">
      <c r="A142" s="36"/>
      <c r="B142" s="37"/>
      <c r="C142" s="180" t="s">
        <v>227</v>
      </c>
      <c r="D142" s="180" t="s">
        <v>182</v>
      </c>
      <c r="E142" s="181" t="s">
        <v>330</v>
      </c>
      <c r="F142" s="182" t="s">
        <v>331</v>
      </c>
      <c r="G142" s="183" t="s">
        <v>230</v>
      </c>
      <c r="H142" s="184">
        <v>75.353999999999999</v>
      </c>
      <c r="I142" s="185"/>
      <c r="J142" s="186">
        <f>ROUND(I142*H142,2)</f>
        <v>0</v>
      </c>
      <c r="K142" s="182" t="s">
        <v>186</v>
      </c>
      <c r="L142" s="41"/>
      <c r="M142" s="187" t="s">
        <v>19</v>
      </c>
      <c r="N142" s="188" t="s">
        <v>42</v>
      </c>
      <c r="O142" s="66"/>
      <c r="P142" s="189">
        <f>O142*H142</f>
        <v>0</v>
      </c>
      <c r="Q142" s="189">
        <v>2.5999999999999998E-4</v>
      </c>
      <c r="R142" s="189">
        <f>Q142*H142</f>
        <v>1.9592039999999998E-2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187</v>
      </c>
      <c r="AT142" s="191" t="s">
        <v>182</v>
      </c>
      <c r="AU142" s="191" t="s">
        <v>80</v>
      </c>
      <c r="AY142" s="19" t="s">
        <v>180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78</v>
      </c>
      <c r="BK142" s="192">
        <f>ROUND(I142*H142,2)</f>
        <v>0</v>
      </c>
      <c r="BL142" s="19" t="s">
        <v>187</v>
      </c>
      <c r="BM142" s="191" t="s">
        <v>1734</v>
      </c>
    </row>
    <row r="143" spans="1:65" s="2" customFormat="1" ht="19.5">
      <c r="A143" s="36"/>
      <c r="B143" s="37"/>
      <c r="C143" s="38"/>
      <c r="D143" s="193" t="s">
        <v>189</v>
      </c>
      <c r="E143" s="38"/>
      <c r="F143" s="194" t="s">
        <v>333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189</v>
      </c>
      <c r="AU143" s="19" t="s">
        <v>80</v>
      </c>
    </row>
    <row r="144" spans="1:65" s="2" customFormat="1" ht="11.25">
      <c r="A144" s="36"/>
      <c r="B144" s="37"/>
      <c r="C144" s="38"/>
      <c r="D144" s="198" t="s">
        <v>191</v>
      </c>
      <c r="E144" s="38"/>
      <c r="F144" s="199" t="s">
        <v>334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191</v>
      </c>
      <c r="AU144" s="19" t="s">
        <v>80</v>
      </c>
    </row>
    <row r="145" spans="1:65" s="13" customFormat="1" ht="11.25">
      <c r="B145" s="200"/>
      <c r="C145" s="201"/>
      <c r="D145" s="193" t="s">
        <v>193</v>
      </c>
      <c r="E145" s="202" t="s">
        <v>19</v>
      </c>
      <c r="F145" s="203" t="s">
        <v>1727</v>
      </c>
      <c r="G145" s="201"/>
      <c r="H145" s="202" t="s">
        <v>19</v>
      </c>
      <c r="I145" s="204"/>
      <c r="J145" s="201"/>
      <c r="K145" s="201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193</v>
      </c>
      <c r="AU145" s="209" t="s">
        <v>80</v>
      </c>
      <c r="AV145" s="13" t="s">
        <v>78</v>
      </c>
      <c r="AW145" s="13" t="s">
        <v>33</v>
      </c>
      <c r="AX145" s="13" t="s">
        <v>71</v>
      </c>
      <c r="AY145" s="209" t="s">
        <v>180</v>
      </c>
    </row>
    <row r="146" spans="1:65" s="14" customFormat="1" ht="22.5">
      <c r="B146" s="210"/>
      <c r="C146" s="211"/>
      <c r="D146" s="193" t="s">
        <v>193</v>
      </c>
      <c r="E146" s="212" t="s">
        <v>19</v>
      </c>
      <c r="F146" s="213" t="s">
        <v>1735</v>
      </c>
      <c r="G146" s="211"/>
      <c r="H146" s="214">
        <v>73.254000000000005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193</v>
      </c>
      <c r="AU146" s="220" t="s">
        <v>80</v>
      </c>
      <c r="AV146" s="14" t="s">
        <v>80</v>
      </c>
      <c r="AW146" s="14" t="s">
        <v>33</v>
      </c>
      <c r="AX146" s="14" t="s">
        <v>71</v>
      </c>
      <c r="AY146" s="220" t="s">
        <v>180</v>
      </c>
    </row>
    <row r="147" spans="1:65" s="14" customFormat="1" ht="11.25">
      <c r="B147" s="210"/>
      <c r="C147" s="211"/>
      <c r="D147" s="193" t="s">
        <v>193</v>
      </c>
      <c r="E147" s="212" t="s">
        <v>19</v>
      </c>
      <c r="F147" s="213" t="s">
        <v>1736</v>
      </c>
      <c r="G147" s="211"/>
      <c r="H147" s="214">
        <v>2.1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193</v>
      </c>
      <c r="AU147" s="220" t="s">
        <v>80</v>
      </c>
      <c r="AV147" s="14" t="s">
        <v>80</v>
      </c>
      <c r="AW147" s="14" t="s">
        <v>33</v>
      </c>
      <c r="AX147" s="14" t="s">
        <v>71</v>
      </c>
      <c r="AY147" s="220" t="s">
        <v>180</v>
      </c>
    </row>
    <row r="148" spans="1:65" s="15" customFormat="1" ht="11.25">
      <c r="B148" s="221"/>
      <c r="C148" s="222"/>
      <c r="D148" s="193" t="s">
        <v>193</v>
      </c>
      <c r="E148" s="223" t="s">
        <v>19</v>
      </c>
      <c r="F148" s="224" t="s">
        <v>238</v>
      </c>
      <c r="G148" s="222"/>
      <c r="H148" s="225">
        <v>75.353999999999999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193</v>
      </c>
      <c r="AU148" s="231" t="s">
        <v>80</v>
      </c>
      <c r="AV148" s="15" t="s">
        <v>187</v>
      </c>
      <c r="AW148" s="15" t="s">
        <v>33</v>
      </c>
      <c r="AX148" s="15" t="s">
        <v>78</v>
      </c>
      <c r="AY148" s="231" t="s">
        <v>180</v>
      </c>
    </row>
    <row r="149" spans="1:65" s="2" customFormat="1" ht="24.2" customHeight="1">
      <c r="A149" s="36"/>
      <c r="B149" s="37"/>
      <c r="C149" s="180" t="s">
        <v>239</v>
      </c>
      <c r="D149" s="180" t="s">
        <v>182</v>
      </c>
      <c r="E149" s="181" t="s">
        <v>375</v>
      </c>
      <c r="F149" s="182" t="s">
        <v>376</v>
      </c>
      <c r="G149" s="183" t="s">
        <v>230</v>
      </c>
      <c r="H149" s="184">
        <v>92.65</v>
      </c>
      <c r="I149" s="185"/>
      <c r="J149" s="186">
        <f>ROUND(I149*H149,2)</f>
        <v>0</v>
      </c>
      <c r="K149" s="182" t="s">
        <v>186</v>
      </c>
      <c r="L149" s="41"/>
      <c r="M149" s="187" t="s">
        <v>19</v>
      </c>
      <c r="N149" s="188" t="s">
        <v>42</v>
      </c>
      <c r="O149" s="66"/>
      <c r="P149" s="189">
        <f>O149*H149</f>
        <v>0</v>
      </c>
      <c r="Q149" s="189">
        <v>4.3800000000000002E-3</v>
      </c>
      <c r="R149" s="189">
        <f>Q149*H149</f>
        <v>0.40580700000000003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187</v>
      </c>
      <c r="AT149" s="191" t="s">
        <v>182</v>
      </c>
      <c r="AU149" s="191" t="s">
        <v>80</v>
      </c>
      <c r="AY149" s="19" t="s">
        <v>180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78</v>
      </c>
      <c r="BK149" s="192">
        <f>ROUND(I149*H149,2)</f>
        <v>0</v>
      </c>
      <c r="BL149" s="19" t="s">
        <v>187</v>
      </c>
      <c r="BM149" s="191" t="s">
        <v>1737</v>
      </c>
    </row>
    <row r="150" spans="1:65" s="2" customFormat="1" ht="19.5">
      <c r="A150" s="36"/>
      <c r="B150" s="37"/>
      <c r="C150" s="38"/>
      <c r="D150" s="193" t="s">
        <v>189</v>
      </c>
      <c r="E150" s="38"/>
      <c r="F150" s="194" t="s">
        <v>378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189</v>
      </c>
      <c r="AU150" s="19" t="s">
        <v>80</v>
      </c>
    </row>
    <row r="151" spans="1:65" s="2" customFormat="1" ht="11.25">
      <c r="A151" s="36"/>
      <c r="B151" s="37"/>
      <c r="C151" s="38"/>
      <c r="D151" s="198" t="s">
        <v>191</v>
      </c>
      <c r="E151" s="38"/>
      <c r="F151" s="199" t="s">
        <v>379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191</v>
      </c>
      <c r="AU151" s="19" t="s">
        <v>80</v>
      </c>
    </row>
    <row r="152" spans="1:65" s="13" customFormat="1" ht="11.25">
      <c r="B152" s="200"/>
      <c r="C152" s="201"/>
      <c r="D152" s="193" t="s">
        <v>193</v>
      </c>
      <c r="E152" s="202" t="s">
        <v>19</v>
      </c>
      <c r="F152" s="203" t="s">
        <v>1727</v>
      </c>
      <c r="G152" s="201"/>
      <c r="H152" s="202" t="s">
        <v>19</v>
      </c>
      <c r="I152" s="204"/>
      <c r="J152" s="201"/>
      <c r="K152" s="201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193</v>
      </c>
      <c r="AU152" s="209" t="s">
        <v>80</v>
      </c>
      <c r="AV152" s="13" t="s">
        <v>78</v>
      </c>
      <c r="AW152" s="13" t="s">
        <v>33</v>
      </c>
      <c r="AX152" s="13" t="s">
        <v>71</v>
      </c>
      <c r="AY152" s="209" t="s">
        <v>180</v>
      </c>
    </row>
    <row r="153" spans="1:65" s="14" customFormat="1" ht="22.5">
      <c r="B153" s="210"/>
      <c r="C153" s="211"/>
      <c r="D153" s="193" t="s">
        <v>193</v>
      </c>
      <c r="E153" s="212" t="s">
        <v>19</v>
      </c>
      <c r="F153" s="213" t="s">
        <v>1735</v>
      </c>
      <c r="G153" s="211"/>
      <c r="H153" s="214">
        <v>73.254000000000005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193</v>
      </c>
      <c r="AU153" s="220" t="s">
        <v>80</v>
      </c>
      <c r="AV153" s="14" t="s">
        <v>80</v>
      </c>
      <c r="AW153" s="14" t="s">
        <v>33</v>
      </c>
      <c r="AX153" s="14" t="s">
        <v>71</v>
      </c>
      <c r="AY153" s="220" t="s">
        <v>180</v>
      </c>
    </row>
    <row r="154" spans="1:65" s="14" customFormat="1" ht="11.25">
      <c r="B154" s="210"/>
      <c r="C154" s="211"/>
      <c r="D154" s="193" t="s">
        <v>193</v>
      </c>
      <c r="E154" s="212" t="s">
        <v>19</v>
      </c>
      <c r="F154" s="213" t="s">
        <v>1736</v>
      </c>
      <c r="G154" s="211"/>
      <c r="H154" s="214">
        <v>2.1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193</v>
      </c>
      <c r="AU154" s="220" t="s">
        <v>80</v>
      </c>
      <c r="AV154" s="14" t="s">
        <v>80</v>
      </c>
      <c r="AW154" s="14" t="s">
        <v>33</v>
      </c>
      <c r="AX154" s="14" t="s">
        <v>71</v>
      </c>
      <c r="AY154" s="220" t="s">
        <v>180</v>
      </c>
    </row>
    <row r="155" spans="1:65" s="13" customFormat="1" ht="11.25">
      <c r="B155" s="200"/>
      <c r="C155" s="201"/>
      <c r="D155" s="193" t="s">
        <v>193</v>
      </c>
      <c r="E155" s="202" t="s">
        <v>19</v>
      </c>
      <c r="F155" s="203" t="s">
        <v>386</v>
      </c>
      <c r="G155" s="201"/>
      <c r="H155" s="202" t="s">
        <v>19</v>
      </c>
      <c r="I155" s="204"/>
      <c r="J155" s="201"/>
      <c r="K155" s="201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193</v>
      </c>
      <c r="AU155" s="209" t="s">
        <v>80</v>
      </c>
      <c r="AV155" s="13" t="s">
        <v>78</v>
      </c>
      <c r="AW155" s="13" t="s">
        <v>33</v>
      </c>
      <c r="AX155" s="13" t="s">
        <v>71</v>
      </c>
      <c r="AY155" s="209" t="s">
        <v>180</v>
      </c>
    </row>
    <row r="156" spans="1:65" s="14" customFormat="1" ht="11.25">
      <c r="B156" s="210"/>
      <c r="C156" s="211"/>
      <c r="D156" s="193" t="s">
        <v>193</v>
      </c>
      <c r="E156" s="212" t="s">
        <v>19</v>
      </c>
      <c r="F156" s="213" t="s">
        <v>1738</v>
      </c>
      <c r="G156" s="211"/>
      <c r="H156" s="214">
        <v>17.295999999999999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193</v>
      </c>
      <c r="AU156" s="220" t="s">
        <v>80</v>
      </c>
      <c r="AV156" s="14" t="s">
        <v>80</v>
      </c>
      <c r="AW156" s="14" t="s">
        <v>33</v>
      </c>
      <c r="AX156" s="14" t="s">
        <v>71</v>
      </c>
      <c r="AY156" s="220" t="s">
        <v>180</v>
      </c>
    </row>
    <row r="157" spans="1:65" s="15" customFormat="1" ht="11.25">
      <c r="B157" s="221"/>
      <c r="C157" s="222"/>
      <c r="D157" s="193" t="s">
        <v>193</v>
      </c>
      <c r="E157" s="223" t="s">
        <v>19</v>
      </c>
      <c r="F157" s="224" t="s">
        <v>238</v>
      </c>
      <c r="G157" s="222"/>
      <c r="H157" s="225">
        <v>92.65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193</v>
      </c>
      <c r="AU157" s="231" t="s">
        <v>80</v>
      </c>
      <c r="AV157" s="15" t="s">
        <v>187</v>
      </c>
      <c r="AW157" s="15" t="s">
        <v>33</v>
      </c>
      <c r="AX157" s="15" t="s">
        <v>78</v>
      </c>
      <c r="AY157" s="231" t="s">
        <v>180</v>
      </c>
    </row>
    <row r="158" spans="1:65" s="2" customFormat="1" ht="24.2" customHeight="1">
      <c r="A158" s="36"/>
      <c r="B158" s="37"/>
      <c r="C158" s="180" t="s">
        <v>246</v>
      </c>
      <c r="D158" s="180" t="s">
        <v>182</v>
      </c>
      <c r="E158" s="181" t="s">
        <v>1739</v>
      </c>
      <c r="F158" s="182" t="s">
        <v>1740</v>
      </c>
      <c r="G158" s="183" t="s">
        <v>230</v>
      </c>
      <c r="H158" s="184">
        <v>23.83</v>
      </c>
      <c r="I158" s="185"/>
      <c r="J158" s="186">
        <f>ROUND(I158*H158,2)</f>
        <v>0</v>
      </c>
      <c r="K158" s="182" t="s">
        <v>186</v>
      </c>
      <c r="L158" s="41"/>
      <c r="M158" s="187" t="s">
        <v>19</v>
      </c>
      <c r="N158" s="188" t="s">
        <v>42</v>
      </c>
      <c r="O158" s="66"/>
      <c r="P158" s="189">
        <f>O158*H158</f>
        <v>0</v>
      </c>
      <c r="Q158" s="189">
        <v>1.54E-2</v>
      </c>
      <c r="R158" s="189">
        <f>Q158*H158</f>
        <v>0.36698199999999997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187</v>
      </c>
      <c r="AT158" s="191" t="s">
        <v>182</v>
      </c>
      <c r="AU158" s="191" t="s">
        <v>80</v>
      </c>
      <c r="AY158" s="19" t="s">
        <v>180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78</v>
      </c>
      <c r="BK158" s="192">
        <f>ROUND(I158*H158,2)</f>
        <v>0</v>
      </c>
      <c r="BL158" s="19" t="s">
        <v>187</v>
      </c>
      <c r="BM158" s="191" t="s">
        <v>1741</v>
      </c>
    </row>
    <row r="159" spans="1:65" s="2" customFormat="1" ht="19.5">
      <c r="A159" s="36"/>
      <c r="B159" s="37"/>
      <c r="C159" s="38"/>
      <c r="D159" s="193" t="s">
        <v>189</v>
      </c>
      <c r="E159" s="38"/>
      <c r="F159" s="194" t="s">
        <v>1742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189</v>
      </c>
      <c r="AU159" s="19" t="s">
        <v>80</v>
      </c>
    </row>
    <row r="160" spans="1:65" s="2" customFormat="1" ht="11.25">
      <c r="A160" s="36"/>
      <c r="B160" s="37"/>
      <c r="C160" s="38"/>
      <c r="D160" s="198" t="s">
        <v>191</v>
      </c>
      <c r="E160" s="38"/>
      <c r="F160" s="199" t="s">
        <v>1743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191</v>
      </c>
      <c r="AU160" s="19" t="s">
        <v>80</v>
      </c>
    </row>
    <row r="161" spans="1:65" s="13" customFormat="1" ht="11.25">
      <c r="B161" s="200"/>
      <c r="C161" s="201"/>
      <c r="D161" s="193" t="s">
        <v>193</v>
      </c>
      <c r="E161" s="202" t="s">
        <v>19</v>
      </c>
      <c r="F161" s="203" t="s">
        <v>1717</v>
      </c>
      <c r="G161" s="201"/>
      <c r="H161" s="202" t="s">
        <v>19</v>
      </c>
      <c r="I161" s="204"/>
      <c r="J161" s="201"/>
      <c r="K161" s="201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193</v>
      </c>
      <c r="AU161" s="209" t="s">
        <v>80</v>
      </c>
      <c r="AV161" s="13" t="s">
        <v>78</v>
      </c>
      <c r="AW161" s="13" t="s">
        <v>33</v>
      </c>
      <c r="AX161" s="13" t="s">
        <v>71</v>
      </c>
      <c r="AY161" s="209" t="s">
        <v>180</v>
      </c>
    </row>
    <row r="162" spans="1:65" s="13" customFormat="1" ht="11.25">
      <c r="B162" s="200"/>
      <c r="C162" s="201"/>
      <c r="D162" s="193" t="s">
        <v>193</v>
      </c>
      <c r="E162" s="202" t="s">
        <v>19</v>
      </c>
      <c r="F162" s="203" t="s">
        <v>1744</v>
      </c>
      <c r="G162" s="201"/>
      <c r="H162" s="202" t="s">
        <v>19</v>
      </c>
      <c r="I162" s="204"/>
      <c r="J162" s="201"/>
      <c r="K162" s="201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193</v>
      </c>
      <c r="AU162" s="209" t="s">
        <v>80</v>
      </c>
      <c r="AV162" s="13" t="s">
        <v>78</v>
      </c>
      <c r="AW162" s="13" t="s">
        <v>33</v>
      </c>
      <c r="AX162" s="13" t="s">
        <v>71</v>
      </c>
      <c r="AY162" s="209" t="s">
        <v>180</v>
      </c>
    </row>
    <row r="163" spans="1:65" s="14" customFormat="1" ht="11.25">
      <c r="B163" s="210"/>
      <c r="C163" s="211"/>
      <c r="D163" s="193" t="s">
        <v>193</v>
      </c>
      <c r="E163" s="212" t="s">
        <v>19</v>
      </c>
      <c r="F163" s="213" t="s">
        <v>1745</v>
      </c>
      <c r="G163" s="211"/>
      <c r="H163" s="214">
        <v>4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193</v>
      </c>
      <c r="AU163" s="220" t="s">
        <v>80</v>
      </c>
      <c r="AV163" s="14" t="s">
        <v>80</v>
      </c>
      <c r="AW163" s="14" t="s">
        <v>33</v>
      </c>
      <c r="AX163" s="14" t="s">
        <v>71</v>
      </c>
      <c r="AY163" s="220" t="s">
        <v>180</v>
      </c>
    </row>
    <row r="164" spans="1:65" s="14" customFormat="1" ht="11.25">
      <c r="B164" s="210"/>
      <c r="C164" s="211"/>
      <c r="D164" s="193" t="s">
        <v>193</v>
      </c>
      <c r="E164" s="212" t="s">
        <v>19</v>
      </c>
      <c r="F164" s="213" t="s">
        <v>1746</v>
      </c>
      <c r="G164" s="211"/>
      <c r="H164" s="214">
        <v>19.829999999999998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193</v>
      </c>
      <c r="AU164" s="220" t="s">
        <v>80</v>
      </c>
      <c r="AV164" s="14" t="s">
        <v>80</v>
      </c>
      <c r="AW164" s="14" t="s">
        <v>33</v>
      </c>
      <c r="AX164" s="14" t="s">
        <v>71</v>
      </c>
      <c r="AY164" s="220" t="s">
        <v>180</v>
      </c>
    </row>
    <row r="165" spans="1:65" s="15" customFormat="1" ht="11.25">
      <c r="B165" s="221"/>
      <c r="C165" s="222"/>
      <c r="D165" s="193" t="s">
        <v>193</v>
      </c>
      <c r="E165" s="223" t="s">
        <v>19</v>
      </c>
      <c r="F165" s="224" t="s">
        <v>238</v>
      </c>
      <c r="G165" s="222"/>
      <c r="H165" s="225">
        <v>23.83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193</v>
      </c>
      <c r="AU165" s="231" t="s">
        <v>80</v>
      </c>
      <c r="AV165" s="15" t="s">
        <v>187</v>
      </c>
      <c r="AW165" s="15" t="s">
        <v>33</v>
      </c>
      <c r="AX165" s="15" t="s">
        <v>78</v>
      </c>
      <c r="AY165" s="231" t="s">
        <v>180</v>
      </c>
    </row>
    <row r="166" spans="1:65" s="2" customFormat="1" ht="24.2" customHeight="1">
      <c r="A166" s="36"/>
      <c r="B166" s="37"/>
      <c r="C166" s="180" t="s">
        <v>254</v>
      </c>
      <c r="D166" s="180" t="s">
        <v>182</v>
      </c>
      <c r="E166" s="181" t="s">
        <v>400</v>
      </c>
      <c r="F166" s="182" t="s">
        <v>401</v>
      </c>
      <c r="G166" s="183" t="s">
        <v>230</v>
      </c>
      <c r="H166" s="184">
        <v>17.667999999999999</v>
      </c>
      <c r="I166" s="185"/>
      <c r="J166" s="186">
        <f>ROUND(I166*H166,2)</f>
        <v>0</v>
      </c>
      <c r="K166" s="182" t="s">
        <v>186</v>
      </c>
      <c r="L166" s="41"/>
      <c r="M166" s="187" t="s">
        <v>19</v>
      </c>
      <c r="N166" s="188" t="s">
        <v>42</v>
      </c>
      <c r="O166" s="66"/>
      <c r="P166" s="189">
        <f>O166*H166</f>
        <v>0</v>
      </c>
      <c r="Q166" s="189">
        <v>1.8380000000000001E-2</v>
      </c>
      <c r="R166" s="189">
        <f>Q166*H166</f>
        <v>0.32473784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187</v>
      </c>
      <c r="AT166" s="191" t="s">
        <v>182</v>
      </c>
      <c r="AU166" s="191" t="s">
        <v>80</v>
      </c>
      <c r="AY166" s="19" t="s">
        <v>180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78</v>
      </c>
      <c r="BK166" s="192">
        <f>ROUND(I166*H166,2)</f>
        <v>0</v>
      </c>
      <c r="BL166" s="19" t="s">
        <v>187</v>
      </c>
      <c r="BM166" s="191" t="s">
        <v>1747</v>
      </c>
    </row>
    <row r="167" spans="1:65" s="2" customFormat="1" ht="29.25">
      <c r="A167" s="36"/>
      <c r="B167" s="37"/>
      <c r="C167" s="38"/>
      <c r="D167" s="193" t="s">
        <v>189</v>
      </c>
      <c r="E167" s="38"/>
      <c r="F167" s="194" t="s">
        <v>403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189</v>
      </c>
      <c r="AU167" s="19" t="s">
        <v>80</v>
      </c>
    </row>
    <row r="168" spans="1:65" s="2" customFormat="1" ht="11.25">
      <c r="A168" s="36"/>
      <c r="B168" s="37"/>
      <c r="C168" s="38"/>
      <c r="D168" s="198" t="s">
        <v>191</v>
      </c>
      <c r="E168" s="38"/>
      <c r="F168" s="199" t="s">
        <v>404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191</v>
      </c>
      <c r="AU168" s="19" t="s">
        <v>80</v>
      </c>
    </row>
    <row r="169" spans="1:65" s="13" customFormat="1" ht="11.25">
      <c r="B169" s="200"/>
      <c r="C169" s="201"/>
      <c r="D169" s="193" t="s">
        <v>193</v>
      </c>
      <c r="E169" s="202" t="s">
        <v>19</v>
      </c>
      <c r="F169" s="203" t="s">
        <v>1727</v>
      </c>
      <c r="G169" s="201"/>
      <c r="H169" s="202" t="s">
        <v>19</v>
      </c>
      <c r="I169" s="204"/>
      <c r="J169" s="201"/>
      <c r="K169" s="201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193</v>
      </c>
      <c r="AU169" s="209" t="s">
        <v>80</v>
      </c>
      <c r="AV169" s="13" t="s">
        <v>78</v>
      </c>
      <c r="AW169" s="13" t="s">
        <v>33</v>
      </c>
      <c r="AX169" s="13" t="s">
        <v>71</v>
      </c>
      <c r="AY169" s="209" t="s">
        <v>180</v>
      </c>
    </row>
    <row r="170" spans="1:65" s="13" customFormat="1" ht="22.5">
      <c r="B170" s="200"/>
      <c r="C170" s="201"/>
      <c r="D170" s="193" t="s">
        <v>193</v>
      </c>
      <c r="E170" s="202" t="s">
        <v>19</v>
      </c>
      <c r="F170" s="203" t="s">
        <v>405</v>
      </c>
      <c r="G170" s="201"/>
      <c r="H170" s="202" t="s">
        <v>19</v>
      </c>
      <c r="I170" s="204"/>
      <c r="J170" s="201"/>
      <c r="K170" s="201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193</v>
      </c>
      <c r="AU170" s="209" t="s">
        <v>80</v>
      </c>
      <c r="AV170" s="13" t="s">
        <v>78</v>
      </c>
      <c r="AW170" s="13" t="s">
        <v>33</v>
      </c>
      <c r="AX170" s="13" t="s">
        <v>71</v>
      </c>
      <c r="AY170" s="209" t="s">
        <v>180</v>
      </c>
    </row>
    <row r="171" spans="1:65" s="14" customFormat="1" ht="22.5">
      <c r="B171" s="210"/>
      <c r="C171" s="211"/>
      <c r="D171" s="193" t="s">
        <v>193</v>
      </c>
      <c r="E171" s="212" t="s">
        <v>19</v>
      </c>
      <c r="F171" s="213" t="s">
        <v>1748</v>
      </c>
      <c r="G171" s="211"/>
      <c r="H171" s="214">
        <v>17.667999999999999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193</v>
      </c>
      <c r="AU171" s="220" t="s">
        <v>80</v>
      </c>
      <c r="AV171" s="14" t="s">
        <v>80</v>
      </c>
      <c r="AW171" s="14" t="s">
        <v>33</v>
      </c>
      <c r="AX171" s="14" t="s">
        <v>71</v>
      </c>
      <c r="AY171" s="220" t="s">
        <v>180</v>
      </c>
    </row>
    <row r="172" spans="1:65" s="15" customFormat="1" ht="11.25">
      <c r="B172" s="221"/>
      <c r="C172" s="222"/>
      <c r="D172" s="193" t="s">
        <v>193</v>
      </c>
      <c r="E172" s="223" t="s">
        <v>19</v>
      </c>
      <c r="F172" s="224" t="s">
        <v>238</v>
      </c>
      <c r="G172" s="222"/>
      <c r="H172" s="225">
        <v>17.667999999999999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193</v>
      </c>
      <c r="AU172" s="231" t="s">
        <v>80</v>
      </c>
      <c r="AV172" s="15" t="s">
        <v>187</v>
      </c>
      <c r="AW172" s="15" t="s">
        <v>33</v>
      </c>
      <c r="AX172" s="15" t="s">
        <v>78</v>
      </c>
      <c r="AY172" s="231" t="s">
        <v>180</v>
      </c>
    </row>
    <row r="173" spans="1:65" s="2" customFormat="1" ht="24.2" customHeight="1">
      <c r="A173" s="36"/>
      <c r="B173" s="37"/>
      <c r="C173" s="180" t="s">
        <v>916</v>
      </c>
      <c r="D173" s="180" t="s">
        <v>182</v>
      </c>
      <c r="E173" s="181" t="s">
        <v>459</v>
      </c>
      <c r="F173" s="182" t="s">
        <v>460</v>
      </c>
      <c r="G173" s="183" t="s">
        <v>230</v>
      </c>
      <c r="H173" s="184">
        <v>2.0379999999999998</v>
      </c>
      <c r="I173" s="185"/>
      <c r="J173" s="186">
        <f>ROUND(I173*H173,2)</f>
        <v>0</v>
      </c>
      <c r="K173" s="182" t="s">
        <v>186</v>
      </c>
      <c r="L173" s="41"/>
      <c r="M173" s="187" t="s">
        <v>19</v>
      </c>
      <c r="N173" s="188" t="s">
        <v>42</v>
      </c>
      <c r="O173" s="66"/>
      <c r="P173" s="189">
        <f>O173*H173</f>
        <v>0</v>
      </c>
      <c r="Q173" s="189">
        <v>4.1529999999999997E-2</v>
      </c>
      <c r="R173" s="189">
        <f>Q173*H173</f>
        <v>8.4638139999999987E-2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187</v>
      </c>
      <c r="AT173" s="191" t="s">
        <v>182</v>
      </c>
      <c r="AU173" s="191" t="s">
        <v>80</v>
      </c>
      <c r="AY173" s="19" t="s">
        <v>180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78</v>
      </c>
      <c r="BK173" s="192">
        <f>ROUND(I173*H173,2)</f>
        <v>0</v>
      </c>
      <c r="BL173" s="19" t="s">
        <v>187</v>
      </c>
      <c r="BM173" s="191" t="s">
        <v>1749</v>
      </c>
    </row>
    <row r="174" spans="1:65" s="2" customFormat="1" ht="19.5">
      <c r="A174" s="36"/>
      <c r="B174" s="37"/>
      <c r="C174" s="38"/>
      <c r="D174" s="193" t="s">
        <v>189</v>
      </c>
      <c r="E174" s="38"/>
      <c r="F174" s="194" t="s">
        <v>462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189</v>
      </c>
      <c r="AU174" s="19" t="s">
        <v>80</v>
      </c>
    </row>
    <row r="175" spans="1:65" s="2" customFormat="1" ht="11.25">
      <c r="A175" s="36"/>
      <c r="B175" s="37"/>
      <c r="C175" s="38"/>
      <c r="D175" s="198" t="s">
        <v>191</v>
      </c>
      <c r="E175" s="38"/>
      <c r="F175" s="199" t="s">
        <v>463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191</v>
      </c>
      <c r="AU175" s="19" t="s">
        <v>80</v>
      </c>
    </row>
    <row r="176" spans="1:65" s="13" customFormat="1" ht="11.25">
      <c r="B176" s="200"/>
      <c r="C176" s="201"/>
      <c r="D176" s="193" t="s">
        <v>193</v>
      </c>
      <c r="E176" s="202" t="s">
        <v>19</v>
      </c>
      <c r="F176" s="203" t="s">
        <v>1750</v>
      </c>
      <c r="G176" s="201"/>
      <c r="H176" s="202" t="s">
        <v>19</v>
      </c>
      <c r="I176" s="204"/>
      <c r="J176" s="201"/>
      <c r="K176" s="201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193</v>
      </c>
      <c r="AU176" s="209" t="s">
        <v>80</v>
      </c>
      <c r="AV176" s="13" t="s">
        <v>78</v>
      </c>
      <c r="AW176" s="13" t="s">
        <v>33</v>
      </c>
      <c r="AX176" s="13" t="s">
        <v>71</v>
      </c>
      <c r="AY176" s="209" t="s">
        <v>180</v>
      </c>
    </row>
    <row r="177" spans="1:65" s="14" customFormat="1" ht="11.25">
      <c r="B177" s="210"/>
      <c r="C177" s="211"/>
      <c r="D177" s="193" t="s">
        <v>193</v>
      </c>
      <c r="E177" s="212" t="s">
        <v>19</v>
      </c>
      <c r="F177" s="213" t="s">
        <v>1751</v>
      </c>
      <c r="G177" s="211"/>
      <c r="H177" s="214">
        <v>2.0379999999999998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193</v>
      </c>
      <c r="AU177" s="220" t="s">
        <v>80</v>
      </c>
      <c r="AV177" s="14" t="s">
        <v>80</v>
      </c>
      <c r="AW177" s="14" t="s">
        <v>33</v>
      </c>
      <c r="AX177" s="14" t="s">
        <v>71</v>
      </c>
      <c r="AY177" s="220" t="s">
        <v>180</v>
      </c>
    </row>
    <row r="178" spans="1:65" s="15" customFormat="1" ht="11.25">
      <c r="B178" s="221"/>
      <c r="C178" s="222"/>
      <c r="D178" s="193" t="s">
        <v>193</v>
      </c>
      <c r="E178" s="223" t="s">
        <v>19</v>
      </c>
      <c r="F178" s="224" t="s">
        <v>238</v>
      </c>
      <c r="G178" s="222"/>
      <c r="H178" s="225">
        <v>2.0379999999999998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193</v>
      </c>
      <c r="AU178" s="231" t="s">
        <v>80</v>
      </c>
      <c r="AV178" s="15" t="s">
        <v>187</v>
      </c>
      <c r="AW178" s="15" t="s">
        <v>33</v>
      </c>
      <c r="AX178" s="15" t="s">
        <v>78</v>
      </c>
      <c r="AY178" s="231" t="s">
        <v>180</v>
      </c>
    </row>
    <row r="179" spans="1:65" s="2" customFormat="1" ht="24.2" customHeight="1">
      <c r="A179" s="36"/>
      <c r="B179" s="37"/>
      <c r="C179" s="180" t="s">
        <v>261</v>
      </c>
      <c r="D179" s="180" t="s">
        <v>182</v>
      </c>
      <c r="E179" s="181" t="s">
        <v>1752</v>
      </c>
      <c r="F179" s="182" t="s">
        <v>1753</v>
      </c>
      <c r="G179" s="183" t="s">
        <v>230</v>
      </c>
      <c r="H179" s="184">
        <v>41.872</v>
      </c>
      <c r="I179" s="185"/>
      <c r="J179" s="186">
        <f>ROUND(I179*H179,2)</f>
        <v>0</v>
      </c>
      <c r="K179" s="182" t="s">
        <v>186</v>
      </c>
      <c r="L179" s="41"/>
      <c r="M179" s="187" t="s">
        <v>19</v>
      </c>
      <c r="N179" s="188" t="s">
        <v>42</v>
      </c>
      <c r="O179" s="66"/>
      <c r="P179" s="189">
        <f>O179*H179</f>
        <v>0</v>
      </c>
      <c r="Q179" s="189">
        <v>1.7000000000000001E-2</v>
      </c>
      <c r="R179" s="189">
        <f>Q179*H179</f>
        <v>0.71182400000000001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187</v>
      </c>
      <c r="AT179" s="191" t="s">
        <v>182</v>
      </c>
      <c r="AU179" s="191" t="s">
        <v>80</v>
      </c>
      <c r="AY179" s="19" t="s">
        <v>180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78</v>
      </c>
      <c r="BK179" s="192">
        <f>ROUND(I179*H179,2)</f>
        <v>0</v>
      </c>
      <c r="BL179" s="19" t="s">
        <v>187</v>
      </c>
      <c r="BM179" s="191" t="s">
        <v>1754</v>
      </c>
    </row>
    <row r="180" spans="1:65" s="2" customFormat="1" ht="29.25">
      <c r="A180" s="36"/>
      <c r="B180" s="37"/>
      <c r="C180" s="38"/>
      <c r="D180" s="193" t="s">
        <v>189</v>
      </c>
      <c r="E180" s="38"/>
      <c r="F180" s="194" t="s">
        <v>1755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189</v>
      </c>
      <c r="AU180" s="19" t="s">
        <v>80</v>
      </c>
    </row>
    <row r="181" spans="1:65" s="2" customFormat="1" ht="11.25">
      <c r="A181" s="36"/>
      <c r="B181" s="37"/>
      <c r="C181" s="38"/>
      <c r="D181" s="198" t="s">
        <v>191</v>
      </c>
      <c r="E181" s="38"/>
      <c r="F181" s="199" t="s">
        <v>1756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191</v>
      </c>
      <c r="AU181" s="19" t="s">
        <v>80</v>
      </c>
    </row>
    <row r="182" spans="1:65" s="13" customFormat="1" ht="11.25">
      <c r="B182" s="200"/>
      <c r="C182" s="201"/>
      <c r="D182" s="193" t="s">
        <v>193</v>
      </c>
      <c r="E182" s="202" t="s">
        <v>19</v>
      </c>
      <c r="F182" s="203" t="s">
        <v>1727</v>
      </c>
      <c r="G182" s="201"/>
      <c r="H182" s="202" t="s">
        <v>19</v>
      </c>
      <c r="I182" s="204"/>
      <c r="J182" s="201"/>
      <c r="K182" s="201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193</v>
      </c>
      <c r="AU182" s="209" t="s">
        <v>80</v>
      </c>
      <c r="AV182" s="13" t="s">
        <v>78</v>
      </c>
      <c r="AW182" s="13" t="s">
        <v>33</v>
      </c>
      <c r="AX182" s="13" t="s">
        <v>71</v>
      </c>
      <c r="AY182" s="209" t="s">
        <v>180</v>
      </c>
    </row>
    <row r="183" spans="1:65" s="14" customFormat="1" ht="22.5">
      <c r="B183" s="210"/>
      <c r="C183" s="211"/>
      <c r="D183" s="193" t="s">
        <v>193</v>
      </c>
      <c r="E183" s="212" t="s">
        <v>19</v>
      </c>
      <c r="F183" s="213" t="s">
        <v>1735</v>
      </c>
      <c r="G183" s="211"/>
      <c r="H183" s="214">
        <v>73.254000000000005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193</v>
      </c>
      <c r="AU183" s="220" t="s">
        <v>80</v>
      </c>
      <c r="AV183" s="14" t="s">
        <v>80</v>
      </c>
      <c r="AW183" s="14" t="s">
        <v>33</v>
      </c>
      <c r="AX183" s="14" t="s">
        <v>71</v>
      </c>
      <c r="AY183" s="220" t="s">
        <v>180</v>
      </c>
    </row>
    <row r="184" spans="1:65" s="14" customFormat="1" ht="11.25">
      <c r="B184" s="210"/>
      <c r="C184" s="211"/>
      <c r="D184" s="193" t="s">
        <v>193</v>
      </c>
      <c r="E184" s="212" t="s">
        <v>19</v>
      </c>
      <c r="F184" s="213" t="s">
        <v>1736</v>
      </c>
      <c r="G184" s="211"/>
      <c r="H184" s="214">
        <v>2.1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193</v>
      </c>
      <c r="AU184" s="220" t="s">
        <v>80</v>
      </c>
      <c r="AV184" s="14" t="s">
        <v>80</v>
      </c>
      <c r="AW184" s="14" t="s">
        <v>33</v>
      </c>
      <c r="AX184" s="14" t="s">
        <v>71</v>
      </c>
      <c r="AY184" s="220" t="s">
        <v>180</v>
      </c>
    </row>
    <row r="185" spans="1:65" s="14" customFormat="1" ht="22.5">
      <c r="B185" s="210"/>
      <c r="C185" s="211"/>
      <c r="D185" s="193" t="s">
        <v>193</v>
      </c>
      <c r="E185" s="212" t="s">
        <v>19</v>
      </c>
      <c r="F185" s="213" t="s">
        <v>1757</v>
      </c>
      <c r="G185" s="211"/>
      <c r="H185" s="214">
        <v>-33.481999999999999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193</v>
      </c>
      <c r="AU185" s="220" t="s">
        <v>80</v>
      </c>
      <c r="AV185" s="14" t="s">
        <v>80</v>
      </c>
      <c r="AW185" s="14" t="s">
        <v>33</v>
      </c>
      <c r="AX185" s="14" t="s">
        <v>71</v>
      </c>
      <c r="AY185" s="220" t="s">
        <v>180</v>
      </c>
    </row>
    <row r="186" spans="1:65" s="15" customFormat="1" ht="11.25">
      <c r="B186" s="221"/>
      <c r="C186" s="222"/>
      <c r="D186" s="193" t="s">
        <v>193</v>
      </c>
      <c r="E186" s="223" t="s">
        <v>19</v>
      </c>
      <c r="F186" s="224" t="s">
        <v>238</v>
      </c>
      <c r="G186" s="222"/>
      <c r="H186" s="225">
        <v>41.872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193</v>
      </c>
      <c r="AU186" s="231" t="s">
        <v>80</v>
      </c>
      <c r="AV186" s="15" t="s">
        <v>187</v>
      </c>
      <c r="AW186" s="15" t="s">
        <v>33</v>
      </c>
      <c r="AX186" s="15" t="s">
        <v>78</v>
      </c>
      <c r="AY186" s="231" t="s">
        <v>180</v>
      </c>
    </row>
    <row r="187" spans="1:65" s="2" customFormat="1" ht="24.2" customHeight="1">
      <c r="A187" s="36"/>
      <c r="B187" s="37"/>
      <c r="C187" s="180" t="s">
        <v>269</v>
      </c>
      <c r="D187" s="180" t="s">
        <v>182</v>
      </c>
      <c r="E187" s="181" t="s">
        <v>394</v>
      </c>
      <c r="F187" s="182" t="s">
        <v>395</v>
      </c>
      <c r="G187" s="183" t="s">
        <v>230</v>
      </c>
      <c r="H187" s="184">
        <v>17.295999999999999</v>
      </c>
      <c r="I187" s="185"/>
      <c r="J187" s="186">
        <f>ROUND(I187*H187,2)</f>
        <v>0</v>
      </c>
      <c r="K187" s="182" t="s">
        <v>186</v>
      </c>
      <c r="L187" s="41"/>
      <c r="M187" s="187" t="s">
        <v>19</v>
      </c>
      <c r="N187" s="188" t="s">
        <v>42</v>
      </c>
      <c r="O187" s="66"/>
      <c r="P187" s="189">
        <f>O187*H187</f>
        <v>0</v>
      </c>
      <c r="Q187" s="189">
        <v>1.47E-2</v>
      </c>
      <c r="R187" s="189">
        <f>Q187*H187</f>
        <v>0.25425119999999996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187</v>
      </c>
      <c r="AT187" s="191" t="s">
        <v>182</v>
      </c>
      <c r="AU187" s="191" t="s">
        <v>80</v>
      </c>
      <c r="AY187" s="19" t="s">
        <v>180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78</v>
      </c>
      <c r="BK187" s="192">
        <f>ROUND(I187*H187,2)</f>
        <v>0</v>
      </c>
      <c r="BL187" s="19" t="s">
        <v>187</v>
      </c>
      <c r="BM187" s="191" t="s">
        <v>1758</v>
      </c>
    </row>
    <row r="188" spans="1:65" s="2" customFormat="1" ht="19.5">
      <c r="A188" s="36"/>
      <c r="B188" s="37"/>
      <c r="C188" s="38"/>
      <c r="D188" s="193" t="s">
        <v>189</v>
      </c>
      <c r="E188" s="38"/>
      <c r="F188" s="194" t="s">
        <v>397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189</v>
      </c>
      <c r="AU188" s="19" t="s">
        <v>80</v>
      </c>
    </row>
    <row r="189" spans="1:65" s="2" customFormat="1" ht="11.25">
      <c r="A189" s="36"/>
      <c r="B189" s="37"/>
      <c r="C189" s="38"/>
      <c r="D189" s="198" t="s">
        <v>191</v>
      </c>
      <c r="E189" s="38"/>
      <c r="F189" s="199" t="s">
        <v>398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191</v>
      </c>
      <c r="AU189" s="19" t="s">
        <v>80</v>
      </c>
    </row>
    <row r="190" spans="1:65" s="13" customFormat="1" ht="11.25">
      <c r="B190" s="200"/>
      <c r="C190" s="201"/>
      <c r="D190" s="193" t="s">
        <v>193</v>
      </c>
      <c r="E190" s="202" t="s">
        <v>19</v>
      </c>
      <c r="F190" s="203" t="s">
        <v>1717</v>
      </c>
      <c r="G190" s="201"/>
      <c r="H190" s="202" t="s">
        <v>19</v>
      </c>
      <c r="I190" s="204"/>
      <c r="J190" s="201"/>
      <c r="K190" s="201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193</v>
      </c>
      <c r="AU190" s="209" t="s">
        <v>80</v>
      </c>
      <c r="AV190" s="13" t="s">
        <v>78</v>
      </c>
      <c r="AW190" s="13" t="s">
        <v>33</v>
      </c>
      <c r="AX190" s="13" t="s">
        <v>71</v>
      </c>
      <c r="AY190" s="209" t="s">
        <v>180</v>
      </c>
    </row>
    <row r="191" spans="1:65" s="13" customFormat="1" ht="11.25">
      <c r="B191" s="200"/>
      <c r="C191" s="201"/>
      <c r="D191" s="193" t="s">
        <v>193</v>
      </c>
      <c r="E191" s="202" t="s">
        <v>19</v>
      </c>
      <c r="F191" s="203" t="s">
        <v>386</v>
      </c>
      <c r="G191" s="201"/>
      <c r="H191" s="202" t="s">
        <v>19</v>
      </c>
      <c r="I191" s="204"/>
      <c r="J191" s="201"/>
      <c r="K191" s="201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193</v>
      </c>
      <c r="AU191" s="209" t="s">
        <v>80</v>
      </c>
      <c r="AV191" s="13" t="s">
        <v>78</v>
      </c>
      <c r="AW191" s="13" t="s">
        <v>33</v>
      </c>
      <c r="AX191" s="13" t="s">
        <v>71</v>
      </c>
      <c r="AY191" s="209" t="s">
        <v>180</v>
      </c>
    </row>
    <row r="192" spans="1:65" s="14" customFormat="1" ht="11.25">
      <c r="B192" s="210"/>
      <c r="C192" s="211"/>
      <c r="D192" s="193" t="s">
        <v>193</v>
      </c>
      <c r="E192" s="212" t="s">
        <v>19</v>
      </c>
      <c r="F192" s="213" t="s">
        <v>1738</v>
      </c>
      <c r="G192" s="211"/>
      <c r="H192" s="214">
        <v>17.295999999999999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193</v>
      </c>
      <c r="AU192" s="220" t="s">
        <v>80</v>
      </c>
      <c r="AV192" s="14" t="s">
        <v>80</v>
      </c>
      <c r="AW192" s="14" t="s">
        <v>33</v>
      </c>
      <c r="AX192" s="14" t="s">
        <v>78</v>
      </c>
      <c r="AY192" s="220" t="s">
        <v>180</v>
      </c>
    </row>
    <row r="193" spans="1:65" s="2" customFormat="1" ht="24.2" customHeight="1">
      <c r="A193" s="36"/>
      <c r="B193" s="37"/>
      <c r="C193" s="180" t="s">
        <v>278</v>
      </c>
      <c r="D193" s="180" t="s">
        <v>182</v>
      </c>
      <c r="E193" s="181" t="s">
        <v>414</v>
      </c>
      <c r="F193" s="182" t="s">
        <v>415</v>
      </c>
      <c r="G193" s="183" t="s">
        <v>230</v>
      </c>
      <c r="H193" s="184">
        <v>17.295999999999999</v>
      </c>
      <c r="I193" s="185"/>
      <c r="J193" s="186">
        <f>ROUND(I193*H193,2)</f>
        <v>0</v>
      </c>
      <c r="K193" s="182" t="s">
        <v>186</v>
      </c>
      <c r="L193" s="41"/>
      <c r="M193" s="187" t="s">
        <v>19</v>
      </c>
      <c r="N193" s="188" t="s">
        <v>42</v>
      </c>
      <c r="O193" s="66"/>
      <c r="P193" s="189">
        <f>O193*H193</f>
        <v>0</v>
      </c>
      <c r="Q193" s="189">
        <v>1.2500000000000001E-2</v>
      </c>
      <c r="R193" s="189">
        <f>Q193*H193</f>
        <v>0.2162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187</v>
      </c>
      <c r="AT193" s="191" t="s">
        <v>182</v>
      </c>
      <c r="AU193" s="191" t="s">
        <v>80</v>
      </c>
      <c r="AY193" s="19" t="s">
        <v>180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78</v>
      </c>
      <c r="BK193" s="192">
        <f>ROUND(I193*H193,2)</f>
        <v>0</v>
      </c>
      <c r="BL193" s="19" t="s">
        <v>187</v>
      </c>
      <c r="BM193" s="191" t="s">
        <v>1759</v>
      </c>
    </row>
    <row r="194" spans="1:65" s="2" customFormat="1" ht="19.5">
      <c r="A194" s="36"/>
      <c r="B194" s="37"/>
      <c r="C194" s="38"/>
      <c r="D194" s="193" t="s">
        <v>189</v>
      </c>
      <c r="E194" s="38"/>
      <c r="F194" s="194" t="s">
        <v>417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189</v>
      </c>
      <c r="AU194" s="19" t="s">
        <v>80</v>
      </c>
    </row>
    <row r="195" spans="1:65" s="2" customFormat="1" ht="11.25">
      <c r="A195" s="36"/>
      <c r="B195" s="37"/>
      <c r="C195" s="38"/>
      <c r="D195" s="198" t="s">
        <v>191</v>
      </c>
      <c r="E195" s="38"/>
      <c r="F195" s="199" t="s">
        <v>418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191</v>
      </c>
      <c r="AU195" s="19" t="s">
        <v>80</v>
      </c>
    </row>
    <row r="196" spans="1:65" s="13" customFormat="1" ht="11.25">
      <c r="B196" s="200"/>
      <c r="C196" s="201"/>
      <c r="D196" s="193" t="s">
        <v>193</v>
      </c>
      <c r="E196" s="202" t="s">
        <v>19</v>
      </c>
      <c r="F196" s="203" t="s">
        <v>1717</v>
      </c>
      <c r="G196" s="201"/>
      <c r="H196" s="202" t="s">
        <v>19</v>
      </c>
      <c r="I196" s="204"/>
      <c r="J196" s="201"/>
      <c r="K196" s="201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193</v>
      </c>
      <c r="AU196" s="209" t="s">
        <v>80</v>
      </c>
      <c r="AV196" s="13" t="s">
        <v>78</v>
      </c>
      <c r="AW196" s="13" t="s">
        <v>33</v>
      </c>
      <c r="AX196" s="13" t="s">
        <v>71</v>
      </c>
      <c r="AY196" s="209" t="s">
        <v>180</v>
      </c>
    </row>
    <row r="197" spans="1:65" s="13" customFormat="1" ht="11.25">
      <c r="B197" s="200"/>
      <c r="C197" s="201"/>
      <c r="D197" s="193" t="s">
        <v>193</v>
      </c>
      <c r="E197" s="202" t="s">
        <v>19</v>
      </c>
      <c r="F197" s="203" t="s">
        <v>386</v>
      </c>
      <c r="G197" s="201"/>
      <c r="H197" s="202" t="s">
        <v>19</v>
      </c>
      <c r="I197" s="204"/>
      <c r="J197" s="201"/>
      <c r="K197" s="201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193</v>
      </c>
      <c r="AU197" s="209" t="s">
        <v>80</v>
      </c>
      <c r="AV197" s="13" t="s">
        <v>78</v>
      </c>
      <c r="AW197" s="13" t="s">
        <v>33</v>
      </c>
      <c r="AX197" s="13" t="s">
        <v>71</v>
      </c>
      <c r="AY197" s="209" t="s">
        <v>180</v>
      </c>
    </row>
    <row r="198" spans="1:65" s="14" customFormat="1" ht="11.25">
      <c r="B198" s="210"/>
      <c r="C198" s="211"/>
      <c r="D198" s="193" t="s">
        <v>193</v>
      </c>
      <c r="E198" s="212" t="s">
        <v>19</v>
      </c>
      <c r="F198" s="213" t="s">
        <v>1738</v>
      </c>
      <c r="G198" s="211"/>
      <c r="H198" s="214">
        <v>17.295999999999999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193</v>
      </c>
      <c r="AU198" s="220" t="s">
        <v>80</v>
      </c>
      <c r="AV198" s="14" t="s">
        <v>80</v>
      </c>
      <c r="AW198" s="14" t="s">
        <v>33</v>
      </c>
      <c r="AX198" s="14" t="s">
        <v>78</v>
      </c>
      <c r="AY198" s="220" t="s">
        <v>180</v>
      </c>
    </row>
    <row r="199" spans="1:65" s="2" customFormat="1" ht="16.5" customHeight="1">
      <c r="A199" s="36"/>
      <c r="B199" s="37"/>
      <c r="C199" s="180" t="s">
        <v>290</v>
      </c>
      <c r="D199" s="180" t="s">
        <v>182</v>
      </c>
      <c r="E199" s="181" t="s">
        <v>420</v>
      </c>
      <c r="F199" s="182" t="s">
        <v>421</v>
      </c>
      <c r="G199" s="183" t="s">
        <v>230</v>
      </c>
      <c r="H199" s="184">
        <v>11.3</v>
      </c>
      <c r="I199" s="185"/>
      <c r="J199" s="186">
        <f>ROUND(I199*H199,2)</f>
        <v>0</v>
      </c>
      <c r="K199" s="182" t="s">
        <v>186</v>
      </c>
      <c r="L199" s="41"/>
      <c r="M199" s="187" t="s">
        <v>19</v>
      </c>
      <c r="N199" s="188" t="s">
        <v>42</v>
      </c>
      <c r="O199" s="66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187</v>
      </c>
      <c r="AT199" s="191" t="s">
        <v>182</v>
      </c>
      <c r="AU199" s="191" t="s">
        <v>80</v>
      </c>
      <c r="AY199" s="19" t="s">
        <v>180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78</v>
      </c>
      <c r="BK199" s="192">
        <f>ROUND(I199*H199,2)</f>
        <v>0</v>
      </c>
      <c r="BL199" s="19" t="s">
        <v>187</v>
      </c>
      <c r="BM199" s="191" t="s">
        <v>1760</v>
      </c>
    </row>
    <row r="200" spans="1:65" s="2" customFormat="1" ht="19.5">
      <c r="A200" s="36"/>
      <c r="B200" s="37"/>
      <c r="C200" s="38"/>
      <c r="D200" s="193" t="s">
        <v>189</v>
      </c>
      <c r="E200" s="38"/>
      <c r="F200" s="194" t="s">
        <v>423</v>
      </c>
      <c r="G200" s="38"/>
      <c r="H200" s="38"/>
      <c r="I200" s="195"/>
      <c r="J200" s="38"/>
      <c r="K200" s="38"/>
      <c r="L200" s="41"/>
      <c r="M200" s="196"/>
      <c r="N200" s="197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189</v>
      </c>
      <c r="AU200" s="19" t="s">
        <v>80</v>
      </c>
    </row>
    <row r="201" spans="1:65" s="2" customFormat="1" ht="11.25">
      <c r="A201" s="36"/>
      <c r="B201" s="37"/>
      <c r="C201" s="38"/>
      <c r="D201" s="198" t="s">
        <v>191</v>
      </c>
      <c r="E201" s="38"/>
      <c r="F201" s="199" t="s">
        <v>424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191</v>
      </c>
      <c r="AU201" s="19" t="s">
        <v>80</v>
      </c>
    </row>
    <row r="202" spans="1:65" s="13" customFormat="1" ht="11.25">
      <c r="B202" s="200"/>
      <c r="C202" s="201"/>
      <c r="D202" s="193" t="s">
        <v>193</v>
      </c>
      <c r="E202" s="202" t="s">
        <v>19</v>
      </c>
      <c r="F202" s="203" t="s">
        <v>1727</v>
      </c>
      <c r="G202" s="201"/>
      <c r="H202" s="202" t="s">
        <v>19</v>
      </c>
      <c r="I202" s="204"/>
      <c r="J202" s="201"/>
      <c r="K202" s="201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193</v>
      </c>
      <c r="AU202" s="209" t="s">
        <v>80</v>
      </c>
      <c r="AV202" s="13" t="s">
        <v>78</v>
      </c>
      <c r="AW202" s="13" t="s">
        <v>33</v>
      </c>
      <c r="AX202" s="13" t="s">
        <v>71</v>
      </c>
      <c r="AY202" s="209" t="s">
        <v>180</v>
      </c>
    </row>
    <row r="203" spans="1:65" s="14" customFormat="1" ht="11.25">
      <c r="B203" s="210"/>
      <c r="C203" s="211"/>
      <c r="D203" s="193" t="s">
        <v>193</v>
      </c>
      <c r="E203" s="212" t="s">
        <v>19</v>
      </c>
      <c r="F203" s="213" t="s">
        <v>1728</v>
      </c>
      <c r="G203" s="211"/>
      <c r="H203" s="214">
        <v>11.3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193</v>
      </c>
      <c r="AU203" s="220" t="s">
        <v>80</v>
      </c>
      <c r="AV203" s="14" t="s">
        <v>80</v>
      </c>
      <c r="AW203" s="14" t="s">
        <v>33</v>
      </c>
      <c r="AX203" s="14" t="s">
        <v>78</v>
      </c>
      <c r="AY203" s="220" t="s">
        <v>180</v>
      </c>
    </row>
    <row r="204" spans="1:65" s="2" customFormat="1" ht="21.75" customHeight="1">
      <c r="A204" s="36"/>
      <c r="B204" s="37"/>
      <c r="C204" s="180" t="s">
        <v>300</v>
      </c>
      <c r="D204" s="180" t="s">
        <v>182</v>
      </c>
      <c r="E204" s="181" t="s">
        <v>1761</v>
      </c>
      <c r="F204" s="182" t="s">
        <v>1762</v>
      </c>
      <c r="G204" s="183" t="s">
        <v>249</v>
      </c>
      <c r="H204" s="184">
        <v>14.5</v>
      </c>
      <c r="I204" s="185"/>
      <c r="J204" s="186">
        <f>ROUND(I204*H204,2)</f>
        <v>0</v>
      </c>
      <c r="K204" s="182" t="s">
        <v>186</v>
      </c>
      <c r="L204" s="41"/>
      <c r="M204" s="187" t="s">
        <v>19</v>
      </c>
      <c r="N204" s="188" t="s">
        <v>42</v>
      </c>
      <c r="O204" s="6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187</v>
      </c>
      <c r="AT204" s="191" t="s">
        <v>182</v>
      </c>
      <c r="AU204" s="191" t="s">
        <v>80</v>
      </c>
      <c r="AY204" s="19" t="s">
        <v>180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78</v>
      </c>
      <c r="BK204" s="192">
        <f>ROUND(I204*H204,2)</f>
        <v>0</v>
      </c>
      <c r="BL204" s="19" t="s">
        <v>187</v>
      </c>
      <c r="BM204" s="191" t="s">
        <v>1763</v>
      </c>
    </row>
    <row r="205" spans="1:65" s="2" customFormat="1" ht="19.5">
      <c r="A205" s="36"/>
      <c r="B205" s="37"/>
      <c r="C205" s="38"/>
      <c r="D205" s="193" t="s">
        <v>189</v>
      </c>
      <c r="E205" s="38"/>
      <c r="F205" s="194" t="s">
        <v>1764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189</v>
      </c>
      <c r="AU205" s="19" t="s">
        <v>80</v>
      </c>
    </row>
    <row r="206" spans="1:65" s="2" customFormat="1" ht="11.25">
      <c r="A206" s="36"/>
      <c r="B206" s="37"/>
      <c r="C206" s="38"/>
      <c r="D206" s="198" t="s">
        <v>191</v>
      </c>
      <c r="E206" s="38"/>
      <c r="F206" s="199" t="s">
        <v>1765</v>
      </c>
      <c r="G206" s="38"/>
      <c r="H206" s="38"/>
      <c r="I206" s="195"/>
      <c r="J206" s="38"/>
      <c r="K206" s="38"/>
      <c r="L206" s="41"/>
      <c r="M206" s="196"/>
      <c r="N206" s="19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191</v>
      </c>
      <c r="AU206" s="19" t="s">
        <v>80</v>
      </c>
    </row>
    <row r="207" spans="1:65" s="13" customFormat="1" ht="11.25">
      <c r="B207" s="200"/>
      <c r="C207" s="201"/>
      <c r="D207" s="193" t="s">
        <v>193</v>
      </c>
      <c r="E207" s="202" t="s">
        <v>19</v>
      </c>
      <c r="F207" s="203" t="s">
        <v>1727</v>
      </c>
      <c r="G207" s="201"/>
      <c r="H207" s="202" t="s">
        <v>19</v>
      </c>
      <c r="I207" s="204"/>
      <c r="J207" s="201"/>
      <c r="K207" s="201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193</v>
      </c>
      <c r="AU207" s="209" t="s">
        <v>80</v>
      </c>
      <c r="AV207" s="13" t="s">
        <v>78</v>
      </c>
      <c r="AW207" s="13" t="s">
        <v>33</v>
      </c>
      <c r="AX207" s="13" t="s">
        <v>71</v>
      </c>
      <c r="AY207" s="209" t="s">
        <v>180</v>
      </c>
    </row>
    <row r="208" spans="1:65" s="14" customFormat="1" ht="11.25">
      <c r="B208" s="210"/>
      <c r="C208" s="211"/>
      <c r="D208" s="193" t="s">
        <v>193</v>
      </c>
      <c r="E208" s="212" t="s">
        <v>19</v>
      </c>
      <c r="F208" s="213" t="s">
        <v>1766</v>
      </c>
      <c r="G208" s="211"/>
      <c r="H208" s="214">
        <v>14.5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193</v>
      </c>
      <c r="AU208" s="220" t="s">
        <v>80</v>
      </c>
      <c r="AV208" s="14" t="s">
        <v>80</v>
      </c>
      <c r="AW208" s="14" t="s">
        <v>33</v>
      </c>
      <c r="AX208" s="14" t="s">
        <v>78</v>
      </c>
      <c r="AY208" s="220" t="s">
        <v>180</v>
      </c>
    </row>
    <row r="209" spans="1:65" s="2" customFormat="1" ht="24.2" customHeight="1">
      <c r="A209" s="36"/>
      <c r="B209" s="37"/>
      <c r="C209" s="180" t="s">
        <v>8</v>
      </c>
      <c r="D209" s="180" t="s">
        <v>182</v>
      </c>
      <c r="E209" s="181" t="s">
        <v>444</v>
      </c>
      <c r="F209" s="182" t="s">
        <v>445</v>
      </c>
      <c r="G209" s="183" t="s">
        <v>230</v>
      </c>
      <c r="H209" s="184">
        <v>18.649999999999999</v>
      </c>
      <c r="I209" s="185"/>
      <c r="J209" s="186">
        <f>ROUND(I209*H209,2)</f>
        <v>0</v>
      </c>
      <c r="K209" s="182" t="s">
        <v>186</v>
      </c>
      <c r="L209" s="41"/>
      <c r="M209" s="187" t="s">
        <v>19</v>
      </c>
      <c r="N209" s="188" t="s">
        <v>42</v>
      </c>
      <c r="O209" s="66"/>
      <c r="P209" s="189">
        <f>O209*H209</f>
        <v>0</v>
      </c>
      <c r="Q209" s="189">
        <v>2.2000000000000001E-4</v>
      </c>
      <c r="R209" s="189">
        <f>Q209*H209</f>
        <v>4.1029999999999999E-3</v>
      </c>
      <c r="S209" s="189">
        <v>2E-3</v>
      </c>
      <c r="T209" s="190">
        <f>S209*H209</f>
        <v>3.73E-2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187</v>
      </c>
      <c r="AT209" s="191" t="s">
        <v>182</v>
      </c>
      <c r="AU209" s="191" t="s">
        <v>80</v>
      </c>
      <c r="AY209" s="19" t="s">
        <v>180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78</v>
      </c>
      <c r="BK209" s="192">
        <f>ROUND(I209*H209,2)</f>
        <v>0</v>
      </c>
      <c r="BL209" s="19" t="s">
        <v>187</v>
      </c>
      <c r="BM209" s="191" t="s">
        <v>1767</v>
      </c>
    </row>
    <row r="210" spans="1:65" s="2" customFormat="1" ht="29.25">
      <c r="A210" s="36"/>
      <c r="B210" s="37"/>
      <c r="C210" s="38"/>
      <c r="D210" s="193" t="s">
        <v>189</v>
      </c>
      <c r="E210" s="38"/>
      <c r="F210" s="194" t="s">
        <v>447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189</v>
      </c>
      <c r="AU210" s="19" t="s">
        <v>80</v>
      </c>
    </row>
    <row r="211" spans="1:65" s="2" customFormat="1" ht="11.25">
      <c r="A211" s="36"/>
      <c r="B211" s="37"/>
      <c r="C211" s="38"/>
      <c r="D211" s="198" t="s">
        <v>191</v>
      </c>
      <c r="E211" s="38"/>
      <c r="F211" s="199" t="s">
        <v>448</v>
      </c>
      <c r="G211" s="38"/>
      <c r="H211" s="38"/>
      <c r="I211" s="195"/>
      <c r="J211" s="38"/>
      <c r="K211" s="38"/>
      <c r="L211" s="41"/>
      <c r="M211" s="196"/>
      <c r="N211" s="197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191</v>
      </c>
      <c r="AU211" s="19" t="s">
        <v>80</v>
      </c>
    </row>
    <row r="212" spans="1:65" s="13" customFormat="1" ht="11.25">
      <c r="B212" s="200"/>
      <c r="C212" s="201"/>
      <c r="D212" s="193" t="s">
        <v>193</v>
      </c>
      <c r="E212" s="202" t="s">
        <v>19</v>
      </c>
      <c r="F212" s="203" t="s">
        <v>1768</v>
      </c>
      <c r="G212" s="201"/>
      <c r="H212" s="202" t="s">
        <v>19</v>
      </c>
      <c r="I212" s="204"/>
      <c r="J212" s="201"/>
      <c r="K212" s="201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193</v>
      </c>
      <c r="AU212" s="209" t="s">
        <v>80</v>
      </c>
      <c r="AV212" s="13" t="s">
        <v>78</v>
      </c>
      <c r="AW212" s="13" t="s">
        <v>33</v>
      </c>
      <c r="AX212" s="13" t="s">
        <v>71</v>
      </c>
      <c r="AY212" s="209" t="s">
        <v>180</v>
      </c>
    </row>
    <row r="213" spans="1:65" s="14" customFormat="1" ht="11.25">
      <c r="B213" s="210"/>
      <c r="C213" s="211"/>
      <c r="D213" s="193" t="s">
        <v>193</v>
      </c>
      <c r="E213" s="212" t="s">
        <v>19</v>
      </c>
      <c r="F213" s="213" t="s">
        <v>1769</v>
      </c>
      <c r="G213" s="211"/>
      <c r="H213" s="214">
        <v>12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193</v>
      </c>
      <c r="AU213" s="220" t="s">
        <v>80</v>
      </c>
      <c r="AV213" s="14" t="s">
        <v>80</v>
      </c>
      <c r="AW213" s="14" t="s">
        <v>33</v>
      </c>
      <c r="AX213" s="14" t="s">
        <v>71</v>
      </c>
      <c r="AY213" s="220" t="s">
        <v>180</v>
      </c>
    </row>
    <row r="214" spans="1:65" s="14" customFormat="1" ht="11.25">
      <c r="B214" s="210"/>
      <c r="C214" s="211"/>
      <c r="D214" s="193" t="s">
        <v>193</v>
      </c>
      <c r="E214" s="212" t="s">
        <v>19</v>
      </c>
      <c r="F214" s="213" t="s">
        <v>1770</v>
      </c>
      <c r="G214" s="211"/>
      <c r="H214" s="214">
        <v>0.65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193</v>
      </c>
      <c r="AU214" s="220" t="s">
        <v>80</v>
      </c>
      <c r="AV214" s="14" t="s">
        <v>80</v>
      </c>
      <c r="AW214" s="14" t="s">
        <v>33</v>
      </c>
      <c r="AX214" s="14" t="s">
        <v>71</v>
      </c>
      <c r="AY214" s="220" t="s">
        <v>180</v>
      </c>
    </row>
    <row r="215" spans="1:65" s="14" customFormat="1" ht="11.25">
      <c r="B215" s="210"/>
      <c r="C215" s="211"/>
      <c r="D215" s="193" t="s">
        <v>193</v>
      </c>
      <c r="E215" s="212" t="s">
        <v>19</v>
      </c>
      <c r="F215" s="213" t="s">
        <v>1771</v>
      </c>
      <c r="G215" s="211"/>
      <c r="H215" s="214">
        <v>5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193</v>
      </c>
      <c r="AU215" s="220" t="s">
        <v>80</v>
      </c>
      <c r="AV215" s="14" t="s">
        <v>80</v>
      </c>
      <c r="AW215" s="14" t="s">
        <v>33</v>
      </c>
      <c r="AX215" s="14" t="s">
        <v>71</v>
      </c>
      <c r="AY215" s="220" t="s">
        <v>180</v>
      </c>
    </row>
    <row r="216" spans="1:65" s="14" customFormat="1" ht="11.25">
      <c r="B216" s="210"/>
      <c r="C216" s="211"/>
      <c r="D216" s="193" t="s">
        <v>193</v>
      </c>
      <c r="E216" s="212" t="s">
        <v>19</v>
      </c>
      <c r="F216" s="213" t="s">
        <v>1772</v>
      </c>
      <c r="G216" s="211"/>
      <c r="H216" s="214">
        <v>1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193</v>
      </c>
      <c r="AU216" s="220" t="s">
        <v>80</v>
      </c>
      <c r="AV216" s="14" t="s">
        <v>80</v>
      </c>
      <c r="AW216" s="14" t="s">
        <v>33</v>
      </c>
      <c r="AX216" s="14" t="s">
        <v>71</v>
      </c>
      <c r="AY216" s="220" t="s">
        <v>180</v>
      </c>
    </row>
    <row r="217" spans="1:65" s="15" customFormat="1" ht="11.25">
      <c r="B217" s="221"/>
      <c r="C217" s="222"/>
      <c r="D217" s="193" t="s">
        <v>193</v>
      </c>
      <c r="E217" s="223" t="s">
        <v>19</v>
      </c>
      <c r="F217" s="224" t="s">
        <v>238</v>
      </c>
      <c r="G217" s="222"/>
      <c r="H217" s="225">
        <v>18.649999999999999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193</v>
      </c>
      <c r="AU217" s="231" t="s">
        <v>80</v>
      </c>
      <c r="AV217" s="15" t="s">
        <v>187</v>
      </c>
      <c r="AW217" s="15" t="s">
        <v>33</v>
      </c>
      <c r="AX217" s="15" t="s">
        <v>78</v>
      </c>
      <c r="AY217" s="231" t="s">
        <v>180</v>
      </c>
    </row>
    <row r="218" spans="1:65" s="2" customFormat="1" ht="37.9" customHeight="1">
      <c r="A218" s="36"/>
      <c r="B218" s="37"/>
      <c r="C218" s="180" t="s">
        <v>312</v>
      </c>
      <c r="D218" s="180" t="s">
        <v>182</v>
      </c>
      <c r="E218" s="181" t="s">
        <v>454</v>
      </c>
      <c r="F218" s="182" t="s">
        <v>455</v>
      </c>
      <c r="G218" s="183" t="s">
        <v>230</v>
      </c>
      <c r="H218" s="184">
        <v>12</v>
      </c>
      <c r="I218" s="185"/>
      <c r="J218" s="186">
        <f>ROUND(I218*H218,2)</f>
        <v>0</v>
      </c>
      <c r="K218" s="182" t="s">
        <v>304</v>
      </c>
      <c r="L218" s="41"/>
      <c r="M218" s="187" t="s">
        <v>19</v>
      </c>
      <c r="N218" s="188" t="s">
        <v>42</v>
      </c>
      <c r="O218" s="66"/>
      <c r="P218" s="189">
        <f>O218*H218</f>
        <v>0</v>
      </c>
      <c r="Q218" s="189">
        <v>4.0169999999999997E-2</v>
      </c>
      <c r="R218" s="189">
        <f>Q218*H218</f>
        <v>0.48203999999999997</v>
      </c>
      <c r="S218" s="189">
        <v>0.04</v>
      </c>
      <c r="T218" s="190">
        <f>S218*H218</f>
        <v>0.48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187</v>
      </c>
      <c r="AT218" s="191" t="s">
        <v>182</v>
      </c>
      <c r="AU218" s="191" t="s">
        <v>80</v>
      </c>
      <c r="AY218" s="19" t="s">
        <v>180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78</v>
      </c>
      <c r="BK218" s="192">
        <f>ROUND(I218*H218,2)</f>
        <v>0</v>
      </c>
      <c r="BL218" s="19" t="s">
        <v>187</v>
      </c>
      <c r="BM218" s="191" t="s">
        <v>1773</v>
      </c>
    </row>
    <row r="219" spans="1:65" s="2" customFormat="1" ht="19.5">
      <c r="A219" s="36"/>
      <c r="B219" s="37"/>
      <c r="C219" s="38"/>
      <c r="D219" s="193" t="s">
        <v>189</v>
      </c>
      <c r="E219" s="38"/>
      <c r="F219" s="194" t="s">
        <v>457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189</v>
      </c>
      <c r="AU219" s="19" t="s">
        <v>80</v>
      </c>
    </row>
    <row r="220" spans="1:65" s="13" customFormat="1" ht="11.25">
      <c r="B220" s="200"/>
      <c r="C220" s="201"/>
      <c r="D220" s="193" t="s">
        <v>193</v>
      </c>
      <c r="E220" s="202" t="s">
        <v>19</v>
      </c>
      <c r="F220" s="203" t="s">
        <v>1768</v>
      </c>
      <c r="G220" s="201"/>
      <c r="H220" s="202" t="s">
        <v>19</v>
      </c>
      <c r="I220" s="204"/>
      <c r="J220" s="201"/>
      <c r="K220" s="201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193</v>
      </c>
      <c r="AU220" s="209" t="s">
        <v>80</v>
      </c>
      <c r="AV220" s="13" t="s">
        <v>78</v>
      </c>
      <c r="AW220" s="13" t="s">
        <v>33</v>
      </c>
      <c r="AX220" s="13" t="s">
        <v>71</v>
      </c>
      <c r="AY220" s="209" t="s">
        <v>180</v>
      </c>
    </row>
    <row r="221" spans="1:65" s="14" customFormat="1" ht="11.25">
      <c r="B221" s="210"/>
      <c r="C221" s="211"/>
      <c r="D221" s="193" t="s">
        <v>193</v>
      </c>
      <c r="E221" s="212" t="s">
        <v>19</v>
      </c>
      <c r="F221" s="213" t="s">
        <v>1769</v>
      </c>
      <c r="G221" s="211"/>
      <c r="H221" s="214">
        <v>12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193</v>
      </c>
      <c r="AU221" s="220" t="s">
        <v>80</v>
      </c>
      <c r="AV221" s="14" t="s">
        <v>80</v>
      </c>
      <c r="AW221" s="14" t="s">
        <v>33</v>
      </c>
      <c r="AX221" s="14" t="s">
        <v>78</v>
      </c>
      <c r="AY221" s="220" t="s">
        <v>180</v>
      </c>
    </row>
    <row r="222" spans="1:65" s="12" customFormat="1" ht="22.9" customHeight="1">
      <c r="B222" s="164"/>
      <c r="C222" s="165"/>
      <c r="D222" s="166" t="s">
        <v>70</v>
      </c>
      <c r="E222" s="178" t="s">
        <v>286</v>
      </c>
      <c r="F222" s="178" t="s">
        <v>287</v>
      </c>
      <c r="G222" s="165"/>
      <c r="H222" s="165"/>
      <c r="I222" s="168"/>
      <c r="J222" s="179">
        <f>BK222</f>
        <v>0</v>
      </c>
      <c r="K222" s="165"/>
      <c r="L222" s="170"/>
      <c r="M222" s="171"/>
      <c r="N222" s="172"/>
      <c r="O222" s="172"/>
      <c r="P222" s="173">
        <f>SUM(P223:P234)</f>
        <v>0</v>
      </c>
      <c r="Q222" s="172"/>
      <c r="R222" s="173">
        <f>SUM(R223:R234)</f>
        <v>1.293669</v>
      </c>
      <c r="S222" s="172"/>
      <c r="T222" s="174">
        <f>SUM(T223:T234)</f>
        <v>0</v>
      </c>
      <c r="AR222" s="175" t="s">
        <v>78</v>
      </c>
      <c r="AT222" s="176" t="s">
        <v>70</v>
      </c>
      <c r="AU222" s="176" t="s">
        <v>78</v>
      </c>
      <c r="AY222" s="175" t="s">
        <v>180</v>
      </c>
      <c r="BK222" s="177">
        <f>SUM(BK223:BK234)</f>
        <v>0</v>
      </c>
    </row>
    <row r="223" spans="1:65" s="2" customFormat="1" ht="24.2" customHeight="1">
      <c r="A223" s="36"/>
      <c r="B223" s="37"/>
      <c r="C223" s="180" t="s">
        <v>316</v>
      </c>
      <c r="D223" s="180" t="s">
        <v>182</v>
      </c>
      <c r="E223" s="181" t="s">
        <v>1774</v>
      </c>
      <c r="F223" s="182" t="s">
        <v>1775</v>
      </c>
      <c r="G223" s="183" t="s">
        <v>230</v>
      </c>
      <c r="H223" s="184">
        <v>11.3</v>
      </c>
      <c r="I223" s="185"/>
      <c r="J223" s="186">
        <f>ROUND(I223*H223,2)</f>
        <v>0</v>
      </c>
      <c r="K223" s="182" t="s">
        <v>186</v>
      </c>
      <c r="L223" s="41"/>
      <c r="M223" s="187" t="s">
        <v>19</v>
      </c>
      <c r="N223" s="188" t="s">
        <v>42</v>
      </c>
      <c r="O223" s="66"/>
      <c r="P223" s="189">
        <f>O223*H223</f>
        <v>0</v>
      </c>
      <c r="Q223" s="189">
        <v>0.105</v>
      </c>
      <c r="R223" s="189">
        <f>Q223*H223</f>
        <v>1.1865000000000001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187</v>
      </c>
      <c r="AT223" s="191" t="s">
        <v>182</v>
      </c>
      <c r="AU223" s="191" t="s">
        <v>80</v>
      </c>
      <c r="AY223" s="19" t="s">
        <v>180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78</v>
      </c>
      <c r="BK223" s="192">
        <f>ROUND(I223*H223,2)</f>
        <v>0</v>
      </c>
      <c r="BL223" s="19" t="s">
        <v>187</v>
      </c>
      <c r="BM223" s="191" t="s">
        <v>1776</v>
      </c>
    </row>
    <row r="224" spans="1:65" s="2" customFormat="1" ht="19.5">
      <c r="A224" s="36"/>
      <c r="B224" s="37"/>
      <c r="C224" s="38"/>
      <c r="D224" s="193" t="s">
        <v>189</v>
      </c>
      <c r="E224" s="38"/>
      <c r="F224" s="194" t="s">
        <v>1777</v>
      </c>
      <c r="G224" s="38"/>
      <c r="H224" s="38"/>
      <c r="I224" s="195"/>
      <c r="J224" s="38"/>
      <c r="K224" s="38"/>
      <c r="L224" s="41"/>
      <c r="M224" s="196"/>
      <c r="N224" s="197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189</v>
      </c>
      <c r="AU224" s="19" t="s">
        <v>80</v>
      </c>
    </row>
    <row r="225" spans="1:65" s="2" customFormat="1" ht="11.25">
      <c r="A225" s="36"/>
      <c r="B225" s="37"/>
      <c r="C225" s="38"/>
      <c r="D225" s="198" t="s">
        <v>191</v>
      </c>
      <c r="E225" s="38"/>
      <c r="F225" s="199" t="s">
        <v>1778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191</v>
      </c>
      <c r="AU225" s="19" t="s">
        <v>80</v>
      </c>
    </row>
    <row r="226" spans="1:65" s="14" customFormat="1" ht="11.25">
      <c r="B226" s="210"/>
      <c r="C226" s="211"/>
      <c r="D226" s="193" t="s">
        <v>193</v>
      </c>
      <c r="E226" s="212" t="s">
        <v>19</v>
      </c>
      <c r="F226" s="213" t="s">
        <v>1779</v>
      </c>
      <c r="G226" s="211"/>
      <c r="H226" s="214">
        <v>11.3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193</v>
      </c>
      <c r="AU226" s="220" t="s">
        <v>80</v>
      </c>
      <c r="AV226" s="14" t="s">
        <v>80</v>
      </c>
      <c r="AW226" s="14" t="s">
        <v>33</v>
      </c>
      <c r="AX226" s="14" t="s">
        <v>78</v>
      </c>
      <c r="AY226" s="220" t="s">
        <v>180</v>
      </c>
    </row>
    <row r="227" spans="1:65" s="2" customFormat="1" ht="33" customHeight="1">
      <c r="A227" s="36"/>
      <c r="B227" s="37"/>
      <c r="C227" s="180" t="s">
        <v>321</v>
      </c>
      <c r="D227" s="180" t="s">
        <v>182</v>
      </c>
      <c r="E227" s="181" t="s">
        <v>1780</v>
      </c>
      <c r="F227" s="182" t="s">
        <v>1781</v>
      </c>
      <c r="G227" s="183" t="s">
        <v>249</v>
      </c>
      <c r="H227" s="184">
        <v>19.2</v>
      </c>
      <c r="I227" s="185"/>
      <c r="J227" s="186">
        <f>ROUND(I227*H227,2)</f>
        <v>0</v>
      </c>
      <c r="K227" s="182" t="s">
        <v>186</v>
      </c>
      <c r="L227" s="41"/>
      <c r="M227" s="187" t="s">
        <v>19</v>
      </c>
      <c r="N227" s="188" t="s">
        <v>42</v>
      </c>
      <c r="O227" s="66"/>
      <c r="P227" s="189">
        <f>O227*H227</f>
        <v>0</v>
      </c>
      <c r="Q227" s="189">
        <v>2.0000000000000002E-5</v>
      </c>
      <c r="R227" s="189">
        <f>Q227*H227</f>
        <v>3.8400000000000001E-4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187</v>
      </c>
      <c r="AT227" s="191" t="s">
        <v>182</v>
      </c>
      <c r="AU227" s="191" t="s">
        <v>80</v>
      </c>
      <c r="AY227" s="19" t="s">
        <v>180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78</v>
      </c>
      <c r="BK227" s="192">
        <f>ROUND(I227*H227,2)</f>
        <v>0</v>
      </c>
      <c r="BL227" s="19" t="s">
        <v>187</v>
      </c>
      <c r="BM227" s="191" t="s">
        <v>1782</v>
      </c>
    </row>
    <row r="228" spans="1:65" s="2" customFormat="1" ht="19.5">
      <c r="A228" s="36"/>
      <c r="B228" s="37"/>
      <c r="C228" s="38"/>
      <c r="D228" s="193" t="s">
        <v>189</v>
      </c>
      <c r="E228" s="38"/>
      <c r="F228" s="194" t="s">
        <v>1783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189</v>
      </c>
      <c r="AU228" s="19" t="s">
        <v>80</v>
      </c>
    </row>
    <row r="229" spans="1:65" s="2" customFormat="1" ht="11.25">
      <c r="A229" s="36"/>
      <c r="B229" s="37"/>
      <c r="C229" s="38"/>
      <c r="D229" s="198" t="s">
        <v>191</v>
      </c>
      <c r="E229" s="38"/>
      <c r="F229" s="199" t="s">
        <v>1784</v>
      </c>
      <c r="G229" s="38"/>
      <c r="H229" s="38"/>
      <c r="I229" s="195"/>
      <c r="J229" s="38"/>
      <c r="K229" s="38"/>
      <c r="L229" s="41"/>
      <c r="M229" s="196"/>
      <c r="N229" s="197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191</v>
      </c>
      <c r="AU229" s="19" t="s">
        <v>80</v>
      </c>
    </row>
    <row r="230" spans="1:65" s="14" customFormat="1" ht="11.25">
      <c r="B230" s="210"/>
      <c r="C230" s="211"/>
      <c r="D230" s="193" t="s">
        <v>193</v>
      </c>
      <c r="E230" s="212" t="s">
        <v>19</v>
      </c>
      <c r="F230" s="213" t="s">
        <v>1785</v>
      </c>
      <c r="G230" s="211"/>
      <c r="H230" s="214">
        <v>19.2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193</v>
      </c>
      <c r="AU230" s="220" t="s">
        <v>80</v>
      </c>
      <c r="AV230" s="14" t="s">
        <v>80</v>
      </c>
      <c r="AW230" s="14" t="s">
        <v>33</v>
      </c>
      <c r="AX230" s="14" t="s">
        <v>78</v>
      </c>
      <c r="AY230" s="220" t="s">
        <v>180</v>
      </c>
    </row>
    <row r="231" spans="1:65" s="2" customFormat="1" ht="24.2" customHeight="1">
      <c r="A231" s="36"/>
      <c r="B231" s="37"/>
      <c r="C231" s="180" t="s">
        <v>329</v>
      </c>
      <c r="D231" s="180" t="s">
        <v>182</v>
      </c>
      <c r="E231" s="181" t="s">
        <v>1786</v>
      </c>
      <c r="F231" s="182" t="s">
        <v>1787</v>
      </c>
      <c r="G231" s="183" t="s">
        <v>230</v>
      </c>
      <c r="H231" s="184">
        <v>33.9</v>
      </c>
      <c r="I231" s="185"/>
      <c r="J231" s="186">
        <f>ROUND(I231*H231,2)</f>
        <v>0</v>
      </c>
      <c r="K231" s="182" t="s">
        <v>186</v>
      </c>
      <c r="L231" s="41"/>
      <c r="M231" s="187" t="s">
        <v>19</v>
      </c>
      <c r="N231" s="188" t="s">
        <v>42</v>
      </c>
      <c r="O231" s="66"/>
      <c r="P231" s="189">
        <f>O231*H231</f>
        <v>0</v>
      </c>
      <c r="Q231" s="189">
        <v>3.15E-3</v>
      </c>
      <c r="R231" s="189">
        <f>Q231*H231</f>
        <v>0.10678499999999999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187</v>
      </c>
      <c r="AT231" s="191" t="s">
        <v>182</v>
      </c>
      <c r="AU231" s="191" t="s">
        <v>80</v>
      </c>
      <c r="AY231" s="19" t="s">
        <v>180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78</v>
      </c>
      <c r="BK231" s="192">
        <f>ROUND(I231*H231,2)</f>
        <v>0</v>
      </c>
      <c r="BL231" s="19" t="s">
        <v>187</v>
      </c>
      <c r="BM231" s="191" t="s">
        <v>1788</v>
      </c>
    </row>
    <row r="232" spans="1:65" s="2" customFormat="1" ht="19.5">
      <c r="A232" s="36"/>
      <c r="B232" s="37"/>
      <c r="C232" s="38"/>
      <c r="D232" s="193" t="s">
        <v>189</v>
      </c>
      <c r="E232" s="38"/>
      <c r="F232" s="194" t="s">
        <v>1789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189</v>
      </c>
      <c r="AU232" s="19" t="s">
        <v>80</v>
      </c>
    </row>
    <row r="233" spans="1:65" s="2" customFormat="1" ht="11.25">
      <c r="A233" s="36"/>
      <c r="B233" s="37"/>
      <c r="C233" s="38"/>
      <c r="D233" s="198" t="s">
        <v>191</v>
      </c>
      <c r="E233" s="38"/>
      <c r="F233" s="199" t="s">
        <v>1790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191</v>
      </c>
      <c r="AU233" s="19" t="s">
        <v>80</v>
      </c>
    </row>
    <row r="234" spans="1:65" s="14" customFormat="1" ht="11.25">
      <c r="B234" s="210"/>
      <c r="C234" s="211"/>
      <c r="D234" s="193" t="s">
        <v>193</v>
      </c>
      <c r="E234" s="212" t="s">
        <v>19</v>
      </c>
      <c r="F234" s="213" t="s">
        <v>1791</v>
      </c>
      <c r="G234" s="211"/>
      <c r="H234" s="214">
        <v>33.9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193</v>
      </c>
      <c r="AU234" s="220" t="s">
        <v>80</v>
      </c>
      <c r="AV234" s="14" t="s">
        <v>80</v>
      </c>
      <c r="AW234" s="14" t="s">
        <v>33</v>
      </c>
      <c r="AX234" s="14" t="s">
        <v>78</v>
      </c>
      <c r="AY234" s="220" t="s">
        <v>180</v>
      </c>
    </row>
    <row r="235" spans="1:65" s="12" customFormat="1" ht="22.9" customHeight="1">
      <c r="B235" s="164"/>
      <c r="C235" s="165"/>
      <c r="D235" s="166" t="s">
        <v>70</v>
      </c>
      <c r="E235" s="178" t="s">
        <v>288</v>
      </c>
      <c r="F235" s="178" t="s">
        <v>289</v>
      </c>
      <c r="G235" s="165"/>
      <c r="H235" s="165"/>
      <c r="I235" s="168"/>
      <c r="J235" s="179">
        <f>BK235</f>
        <v>0</v>
      </c>
      <c r="K235" s="165"/>
      <c r="L235" s="170"/>
      <c r="M235" s="171"/>
      <c r="N235" s="172"/>
      <c r="O235" s="172"/>
      <c r="P235" s="173">
        <f>SUM(P236:P243)</f>
        <v>0</v>
      </c>
      <c r="Q235" s="172"/>
      <c r="R235" s="173">
        <f>SUM(R236:R243)</f>
        <v>5.9330000000000001E-2</v>
      </c>
      <c r="S235" s="172"/>
      <c r="T235" s="174">
        <f>SUM(T236:T243)</f>
        <v>0</v>
      </c>
      <c r="AR235" s="175" t="s">
        <v>78</v>
      </c>
      <c r="AT235" s="176" t="s">
        <v>70</v>
      </c>
      <c r="AU235" s="176" t="s">
        <v>78</v>
      </c>
      <c r="AY235" s="175" t="s">
        <v>180</v>
      </c>
      <c r="BK235" s="177">
        <f>SUM(BK236:BK243)</f>
        <v>0</v>
      </c>
    </row>
    <row r="236" spans="1:65" s="2" customFormat="1" ht="21.75" customHeight="1">
      <c r="A236" s="36"/>
      <c r="B236" s="37"/>
      <c r="C236" s="180" t="s">
        <v>374</v>
      </c>
      <c r="D236" s="180" t="s">
        <v>182</v>
      </c>
      <c r="E236" s="181" t="s">
        <v>322</v>
      </c>
      <c r="F236" s="182" t="s">
        <v>323</v>
      </c>
      <c r="G236" s="183" t="s">
        <v>206</v>
      </c>
      <c r="H236" s="184">
        <v>1</v>
      </c>
      <c r="I236" s="185"/>
      <c r="J236" s="186">
        <f>ROUND(I236*H236,2)</f>
        <v>0</v>
      </c>
      <c r="K236" s="182" t="s">
        <v>186</v>
      </c>
      <c r="L236" s="41"/>
      <c r="M236" s="187" t="s">
        <v>19</v>
      </c>
      <c r="N236" s="188" t="s">
        <v>42</v>
      </c>
      <c r="O236" s="66"/>
      <c r="P236" s="189">
        <f>O236*H236</f>
        <v>0</v>
      </c>
      <c r="Q236" s="189">
        <v>4.684E-2</v>
      </c>
      <c r="R236" s="189">
        <f>Q236*H236</f>
        <v>4.684E-2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187</v>
      </c>
      <c r="AT236" s="191" t="s">
        <v>182</v>
      </c>
      <c r="AU236" s="191" t="s">
        <v>80</v>
      </c>
      <c r="AY236" s="19" t="s">
        <v>180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78</v>
      </c>
      <c r="BK236" s="192">
        <f>ROUND(I236*H236,2)</f>
        <v>0</v>
      </c>
      <c r="BL236" s="19" t="s">
        <v>187</v>
      </c>
      <c r="BM236" s="191" t="s">
        <v>1792</v>
      </c>
    </row>
    <row r="237" spans="1:65" s="2" customFormat="1" ht="19.5">
      <c r="A237" s="36"/>
      <c r="B237" s="37"/>
      <c r="C237" s="38"/>
      <c r="D237" s="193" t="s">
        <v>189</v>
      </c>
      <c r="E237" s="38"/>
      <c r="F237" s="194" t="s">
        <v>325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189</v>
      </c>
      <c r="AU237" s="19" t="s">
        <v>80</v>
      </c>
    </row>
    <row r="238" spans="1:65" s="2" customFormat="1" ht="11.25">
      <c r="A238" s="36"/>
      <c r="B238" s="37"/>
      <c r="C238" s="38"/>
      <c r="D238" s="198" t="s">
        <v>191</v>
      </c>
      <c r="E238" s="38"/>
      <c r="F238" s="199" t="s">
        <v>326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191</v>
      </c>
      <c r="AU238" s="19" t="s">
        <v>80</v>
      </c>
    </row>
    <row r="239" spans="1:65" s="13" customFormat="1" ht="11.25">
      <c r="B239" s="200"/>
      <c r="C239" s="201"/>
      <c r="D239" s="193" t="s">
        <v>193</v>
      </c>
      <c r="E239" s="202" t="s">
        <v>19</v>
      </c>
      <c r="F239" s="203" t="s">
        <v>1727</v>
      </c>
      <c r="G239" s="201"/>
      <c r="H239" s="202" t="s">
        <v>19</v>
      </c>
      <c r="I239" s="204"/>
      <c r="J239" s="201"/>
      <c r="K239" s="201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193</v>
      </c>
      <c r="AU239" s="209" t="s">
        <v>80</v>
      </c>
      <c r="AV239" s="13" t="s">
        <v>78</v>
      </c>
      <c r="AW239" s="13" t="s">
        <v>33</v>
      </c>
      <c r="AX239" s="13" t="s">
        <v>71</v>
      </c>
      <c r="AY239" s="209" t="s">
        <v>180</v>
      </c>
    </row>
    <row r="240" spans="1:65" s="14" customFormat="1" ht="11.25">
      <c r="B240" s="210"/>
      <c r="C240" s="211"/>
      <c r="D240" s="193" t="s">
        <v>193</v>
      </c>
      <c r="E240" s="212" t="s">
        <v>19</v>
      </c>
      <c r="F240" s="213" t="s">
        <v>1793</v>
      </c>
      <c r="G240" s="211"/>
      <c r="H240" s="214">
        <v>1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193</v>
      </c>
      <c r="AU240" s="220" t="s">
        <v>80</v>
      </c>
      <c r="AV240" s="14" t="s">
        <v>80</v>
      </c>
      <c r="AW240" s="14" t="s">
        <v>33</v>
      </c>
      <c r="AX240" s="14" t="s">
        <v>78</v>
      </c>
      <c r="AY240" s="220" t="s">
        <v>180</v>
      </c>
    </row>
    <row r="241" spans="1:65" s="2" customFormat="1" ht="33" customHeight="1">
      <c r="A241" s="36"/>
      <c r="B241" s="37"/>
      <c r="C241" s="232" t="s">
        <v>7</v>
      </c>
      <c r="D241" s="232" t="s">
        <v>301</v>
      </c>
      <c r="E241" s="233" t="s">
        <v>1794</v>
      </c>
      <c r="F241" s="234" t="s">
        <v>1795</v>
      </c>
      <c r="G241" s="235" t="s">
        <v>206</v>
      </c>
      <c r="H241" s="236">
        <v>1</v>
      </c>
      <c r="I241" s="237"/>
      <c r="J241" s="238">
        <f>ROUND(I241*H241,2)</f>
        <v>0</v>
      </c>
      <c r="K241" s="234" t="s">
        <v>186</v>
      </c>
      <c r="L241" s="239"/>
      <c r="M241" s="240" t="s">
        <v>19</v>
      </c>
      <c r="N241" s="241" t="s">
        <v>42</v>
      </c>
      <c r="O241" s="66"/>
      <c r="P241" s="189">
        <f>O241*H241</f>
        <v>0</v>
      </c>
      <c r="Q241" s="189">
        <v>1.2489999999999999E-2</v>
      </c>
      <c r="R241" s="189">
        <f>Q241*H241</f>
        <v>1.2489999999999999E-2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246</v>
      </c>
      <c r="AT241" s="191" t="s">
        <v>301</v>
      </c>
      <c r="AU241" s="191" t="s">
        <v>80</v>
      </c>
      <c r="AY241" s="19" t="s">
        <v>180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78</v>
      </c>
      <c r="BK241" s="192">
        <f>ROUND(I241*H241,2)</f>
        <v>0</v>
      </c>
      <c r="BL241" s="19" t="s">
        <v>187</v>
      </c>
      <c r="BM241" s="191" t="s">
        <v>1796</v>
      </c>
    </row>
    <row r="242" spans="1:65" s="2" customFormat="1" ht="19.5">
      <c r="A242" s="36"/>
      <c r="B242" s="37"/>
      <c r="C242" s="38"/>
      <c r="D242" s="193" t="s">
        <v>189</v>
      </c>
      <c r="E242" s="38"/>
      <c r="F242" s="194" t="s">
        <v>1795</v>
      </c>
      <c r="G242" s="38"/>
      <c r="H242" s="38"/>
      <c r="I242" s="195"/>
      <c r="J242" s="38"/>
      <c r="K242" s="38"/>
      <c r="L242" s="41"/>
      <c r="M242" s="196"/>
      <c r="N242" s="197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189</v>
      </c>
      <c r="AU242" s="19" t="s">
        <v>80</v>
      </c>
    </row>
    <row r="243" spans="1:65" s="14" customFormat="1" ht="11.25">
      <c r="B243" s="210"/>
      <c r="C243" s="211"/>
      <c r="D243" s="193" t="s">
        <v>193</v>
      </c>
      <c r="E243" s="212" t="s">
        <v>19</v>
      </c>
      <c r="F243" s="213" t="s">
        <v>320</v>
      </c>
      <c r="G243" s="211"/>
      <c r="H243" s="214">
        <v>1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193</v>
      </c>
      <c r="AU243" s="220" t="s">
        <v>80</v>
      </c>
      <c r="AV243" s="14" t="s">
        <v>80</v>
      </c>
      <c r="AW243" s="14" t="s">
        <v>33</v>
      </c>
      <c r="AX243" s="14" t="s">
        <v>78</v>
      </c>
      <c r="AY243" s="220" t="s">
        <v>180</v>
      </c>
    </row>
    <row r="244" spans="1:65" s="12" customFormat="1" ht="22.9" customHeight="1">
      <c r="B244" s="164"/>
      <c r="C244" s="165"/>
      <c r="D244" s="166" t="s">
        <v>70</v>
      </c>
      <c r="E244" s="178" t="s">
        <v>489</v>
      </c>
      <c r="F244" s="178" t="s">
        <v>490</v>
      </c>
      <c r="G244" s="165"/>
      <c r="H244" s="165"/>
      <c r="I244" s="168"/>
      <c r="J244" s="179">
        <f>BK244</f>
        <v>0</v>
      </c>
      <c r="K244" s="165"/>
      <c r="L244" s="170"/>
      <c r="M244" s="171"/>
      <c r="N244" s="172"/>
      <c r="O244" s="172"/>
      <c r="P244" s="173">
        <f>SUM(P245:P248)</f>
        <v>0</v>
      </c>
      <c r="Q244" s="172"/>
      <c r="R244" s="173">
        <f>SUM(R245:R248)</f>
        <v>3.5700000000000003E-3</v>
      </c>
      <c r="S244" s="172"/>
      <c r="T244" s="174">
        <f>SUM(T245:T248)</f>
        <v>0</v>
      </c>
      <c r="AR244" s="175" t="s">
        <v>78</v>
      </c>
      <c r="AT244" s="176" t="s">
        <v>70</v>
      </c>
      <c r="AU244" s="176" t="s">
        <v>78</v>
      </c>
      <c r="AY244" s="175" t="s">
        <v>180</v>
      </c>
      <c r="BK244" s="177">
        <f>SUM(BK245:BK248)</f>
        <v>0</v>
      </c>
    </row>
    <row r="245" spans="1:65" s="2" customFormat="1" ht="37.9" customHeight="1">
      <c r="A245" s="36"/>
      <c r="B245" s="37"/>
      <c r="C245" s="180" t="s">
        <v>399</v>
      </c>
      <c r="D245" s="180" t="s">
        <v>182</v>
      </c>
      <c r="E245" s="181" t="s">
        <v>1797</v>
      </c>
      <c r="F245" s="182" t="s">
        <v>1798</v>
      </c>
      <c r="G245" s="183" t="s">
        <v>230</v>
      </c>
      <c r="H245" s="184">
        <v>17</v>
      </c>
      <c r="I245" s="185"/>
      <c r="J245" s="186">
        <f>ROUND(I245*H245,2)</f>
        <v>0</v>
      </c>
      <c r="K245" s="182" t="s">
        <v>186</v>
      </c>
      <c r="L245" s="41"/>
      <c r="M245" s="187" t="s">
        <v>19</v>
      </c>
      <c r="N245" s="188" t="s">
        <v>42</v>
      </c>
      <c r="O245" s="66"/>
      <c r="P245" s="189">
        <f>O245*H245</f>
        <v>0</v>
      </c>
      <c r="Q245" s="189">
        <v>2.1000000000000001E-4</v>
      </c>
      <c r="R245" s="189">
        <f>Q245*H245</f>
        <v>3.5700000000000003E-3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187</v>
      </c>
      <c r="AT245" s="191" t="s">
        <v>182</v>
      </c>
      <c r="AU245" s="191" t="s">
        <v>80</v>
      </c>
      <c r="AY245" s="19" t="s">
        <v>180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78</v>
      </c>
      <c r="BK245" s="192">
        <f>ROUND(I245*H245,2)</f>
        <v>0</v>
      </c>
      <c r="BL245" s="19" t="s">
        <v>187</v>
      </c>
      <c r="BM245" s="191" t="s">
        <v>1799</v>
      </c>
    </row>
    <row r="246" spans="1:65" s="2" customFormat="1" ht="19.5">
      <c r="A246" s="36"/>
      <c r="B246" s="37"/>
      <c r="C246" s="38"/>
      <c r="D246" s="193" t="s">
        <v>189</v>
      </c>
      <c r="E246" s="38"/>
      <c r="F246" s="194" t="s">
        <v>1800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189</v>
      </c>
      <c r="AU246" s="19" t="s">
        <v>80</v>
      </c>
    </row>
    <row r="247" spans="1:65" s="2" customFormat="1" ht="11.25">
      <c r="A247" s="36"/>
      <c r="B247" s="37"/>
      <c r="C247" s="38"/>
      <c r="D247" s="198" t="s">
        <v>191</v>
      </c>
      <c r="E247" s="38"/>
      <c r="F247" s="199" t="s">
        <v>1801</v>
      </c>
      <c r="G247" s="38"/>
      <c r="H247" s="38"/>
      <c r="I247" s="195"/>
      <c r="J247" s="38"/>
      <c r="K247" s="38"/>
      <c r="L247" s="41"/>
      <c r="M247" s="196"/>
      <c r="N247" s="19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191</v>
      </c>
      <c r="AU247" s="19" t="s">
        <v>80</v>
      </c>
    </row>
    <row r="248" spans="1:65" s="14" customFormat="1" ht="11.25">
      <c r="B248" s="210"/>
      <c r="C248" s="211"/>
      <c r="D248" s="193" t="s">
        <v>193</v>
      </c>
      <c r="E248" s="212" t="s">
        <v>19</v>
      </c>
      <c r="F248" s="213" t="s">
        <v>1802</v>
      </c>
      <c r="G248" s="211"/>
      <c r="H248" s="214">
        <v>17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193</v>
      </c>
      <c r="AU248" s="220" t="s">
        <v>80</v>
      </c>
      <c r="AV248" s="14" t="s">
        <v>80</v>
      </c>
      <c r="AW248" s="14" t="s">
        <v>33</v>
      </c>
      <c r="AX248" s="14" t="s">
        <v>78</v>
      </c>
      <c r="AY248" s="220" t="s">
        <v>180</v>
      </c>
    </row>
    <row r="249" spans="1:65" s="12" customFormat="1" ht="22.9" customHeight="1">
      <c r="B249" s="164"/>
      <c r="C249" s="165"/>
      <c r="D249" s="166" t="s">
        <v>70</v>
      </c>
      <c r="E249" s="178" t="s">
        <v>501</v>
      </c>
      <c r="F249" s="178" t="s">
        <v>502</v>
      </c>
      <c r="G249" s="165"/>
      <c r="H249" s="165"/>
      <c r="I249" s="168"/>
      <c r="J249" s="179">
        <f>BK249</f>
        <v>0</v>
      </c>
      <c r="K249" s="165"/>
      <c r="L249" s="170"/>
      <c r="M249" s="171"/>
      <c r="N249" s="172"/>
      <c r="O249" s="172"/>
      <c r="P249" s="173">
        <f>SUM(P250:P253)</f>
        <v>0</v>
      </c>
      <c r="Q249" s="172"/>
      <c r="R249" s="173">
        <f>SUM(R250:R253)</f>
        <v>6.8000000000000005E-4</v>
      </c>
      <c r="S249" s="172"/>
      <c r="T249" s="174">
        <f>SUM(T250:T253)</f>
        <v>0</v>
      </c>
      <c r="AR249" s="175" t="s">
        <v>78</v>
      </c>
      <c r="AT249" s="176" t="s">
        <v>70</v>
      </c>
      <c r="AU249" s="176" t="s">
        <v>78</v>
      </c>
      <c r="AY249" s="175" t="s">
        <v>180</v>
      </c>
      <c r="BK249" s="177">
        <f>SUM(BK250:BK253)</f>
        <v>0</v>
      </c>
    </row>
    <row r="250" spans="1:65" s="2" customFormat="1" ht="24.2" customHeight="1">
      <c r="A250" s="36"/>
      <c r="B250" s="37"/>
      <c r="C250" s="180" t="s">
        <v>407</v>
      </c>
      <c r="D250" s="180" t="s">
        <v>182</v>
      </c>
      <c r="E250" s="181" t="s">
        <v>504</v>
      </c>
      <c r="F250" s="182" t="s">
        <v>505</v>
      </c>
      <c r="G250" s="183" t="s">
        <v>230</v>
      </c>
      <c r="H250" s="184">
        <v>17</v>
      </c>
      <c r="I250" s="185"/>
      <c r="J250" s="186">
        <f>ROUND(I250*H250,2)</f>
        <v>0</v>
      </c>
      <c r="K250" s="182" t="s">
        <v>186</v>
      </c>
      <c r="L250" s="41"/>
      <c r="M250" s="187" t="s">
        <v>19</v>
      </c>
      <c r="N250" s="188" t="s">
        <v>42</v>
      </c>
      <c r="O250" s="66"/>
      <c r="P250" s="189">
        <f>O250*H250</f>
        <v>0</v>
      </c>
      <c r="Q250" s="189">
        <v>4.0000000000000003E-5</v>
      </c>
      <c r="R250" s="189">
        <f>Q250*H250</f>
        <v>6.8000000000000005E-4</v>
      </c>
      <c r="S250" s="189">
        <v>0</v>
      </c>
      <c r="T250" s="19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1" t="s">
        <v>187</v>
      </c>
      <c r="AT250" s="191" t="s">
        <v>182</v>
      </c>
      <c r="AU250" s="191" t="s">
        <v>80</v>
      </c>
      <c r="AY250" s="19" t="s">
        <v>180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78</v>
      </c>
      <c r="BK250" s="192">
        <f>ROUND(I250*H250,2)</f>
        <v>0</v>
      </c>
      <c r="BL250" s="19" t="s">
        <v>187</v>
      </c>
      <c r="BM250" s="191" t="s">
        <v>1803</v>
      </c>
    </row>
    <row r="251" spans="1:65" s="2" customFormat="1" ht="19.5">
      <c r="A251" s="36"/>
      <c r="B251" s="37"/>
      <c r="C251" s="38"/>
      <c r="D251" s="193" t="s">
        <v>189</v>
      </c>
      <c r="E251" s="38"/>
      <c r="F251" s="194" t="s">
        <v>507</v>
      </c>
      <c r="G251" s="38"/>
      <c r="H251" s="38"/>
      <c r="I251" s="195"/>
      <c r="J251" s="38"/>
      <c r="K251" s="38"/>
      <c r="L251" s="41"/>
      <c r="M251" s="196"/>
      <c r="N251" s="197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189</v>
      </c>
      <c r="AU251" s="19" t="s">
        <v>80</v>
      </c>
    </row>
    <row r="252" spans="1:65" s="2" customFormat="1" ht="11.25">
      <c r="A252" s="36"/>
      <c r="B252" s="37"/>
      <c r="C252" s="38"/>
      <c r="D252" s="198" t="s">
        <v>191</v>
      </c>
      <c r="E252" s="38"/>
      <c r="F252" s="199" t="s">
        <v>508</v>
      </c>
      <c r="G252" s="38"/>
      <c r="H252" s="38"/>
      <c r="I252" s="195"/>
      <c r="J252" s="38"/>
      <c r="K252" s="38"/>
      <c r="L252" s="41"/>
      <c r="M252" s="196"/>
      <c r="N252" s="197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191</v>
      </c>
      <c r="AU252" s="19" t="s">
        <v>80</v>
      </c>
    </row>
    <row r="253" spans="1:65" s="14" customFormat="1" ht="11.25">
      <c r="B253" s="210"/>
      <c r="C253" s="211"/>
      <c r="D253" s="193" t="s">
        <v>193</v>
      </c>
      <c r="E253" s="212" t="s">
        <v>19</v>
      </c>
      <c r="F253" s="213" t="s">
        <v>1802</v>
      </c>
      <c r="G253" s="211"/>
      <c r="H253" s="214">
        <v>17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193</v>
      </c>
      <c r="AU253" s="220" t="s">
        <v>80</v>
      </c>
      <c r="AV253" s="14" t="s">
        <v>80</v>
      </c>
      <c r="AW253" s="14" t="s">
        <v>33</v>
      </c>
      <c r="AX253" s="14" t="s">
        <v>78</v>
      </c>
      <c r="AY253" s="220" t="s">
        <v>180</v>
      </c>
    </row>
    <row r="254" spans="1:65" s="12" customFormat="1" ht="22.9" customHeight="1">
      <c r="B254" s="164"/>
      <c r="C254" s="165"/>
      <c r="D254" s="166" t="s">
        <v>70</v>
      </c>
      <c r="E254" s="178" t="s">
        <v>634</v>
      </c>
      <c r="F254" s="178" t="s">
        <v>635</v>
      </c>
      <c r="G254" s="165"/>
      <c r="H254" s="165"/>
      <c r="I254" s="168"/>
      <c r="J254" s="179">
        <f>BK254</f>
        <v>0</v>
      </c>
      <c r="K254" s="165"/>
      <c r="L254" s="170"/>
      <c r="M254" s="171"/>
      <c r="N254" s="172"/>
      <c r="O254" s="172"/>
      <c r="P254" s="173">
        <f>SUM(P255:P279)</f>
        <v>0</v>
      </c>
      <c r="Q254" s="172"/>
      <c r="R254" s="173">
        <f>SUM(R255:R279)</f>
        <v>0</v>
      </c>
      <c r="S254" s="172"/>
      <c r="T254" s="174">
        <f>SUM(T255:T279)</f>
        <v>0.77006400000000008</v>
      </c>
      <c r="AR254" s="175" t="s">
        <v>78</v>
      </c>
      <c r="AT254" s="176" t="s">
        <v>70</v>
      </c>
      <c r="AU254" s="176" t="s">
        <v>78</v>
      </c>
      <c r="AY254" s="175" t="s">
        <v>180</v>
      </c>
      <c r="BK254" s="177">
        <f>SUM(BK255:BK279)</f>
        <v>0</v>
      </c>
    </row>
    <row r="255" spans="1:65" s="2" customFormat="1" ht="33" customHeight="1">
      <c r="A255" s="36"/>
      <c r="B255" s="37"/>
      <c r="C255" s="180" t="s">
        <v>413</v>
      </c>
      <c r="D255" s="180" t="s">
        <v>182</v>
      </c>
      <c r="E255" s="181" t="s">
        <v>669</v>
      </c>
      <c r="F255" s="182" t="s">
        <v>670</v>
      </c>
      <c r="G255" s="183" t="s">
        <v>185</v>
      </c>
      <c r="H255" s="184">
        <v>0.156</v>
      </c>
      <c r="I255" s="185"/>
      <c r="J255" s="186">
        <f>ROUND(I255*H255,2)</f>
        <v>0</v>
      </c>
      <c r="K255" s="182" t="s">
        <v>186</v>
      </c>
      <c r="L255" s="41"/>
      <c r="M255" s="187" t="s">
        <v>19</v>
      </c>
      <c r="N255" s="188" t="s">
        <v>42</v>
      </c>
      <c r="O255" s="66"/>
      <c r="P255" s="189">
        <f>O255*H255</f>
        <v>0</v>
      </c>
      <c r="Q255" s="189">
        <v>0</v>
      </c>
      <c r="R255" s="189">
        <f>Q255*H255</f>
        <v>0</v>
      </c>
      <c r="S255" s="189">
        <v>2.2000000000000002</v>
      </c>
      <c r="T255" s="190">
        <f>S255*H255</f>
        <v>0.34320000000000001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187</v>
      </c>
      <c r="AT255" s="191" t="s">
        <v>182</v>
      </c>
      <c r="AU255" s="191" t="s">
        <v>80</v>
      </c>
      <c r="AY255" s="19" t="s">
        <v>180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78</v>
      </c>
      <c r="BK255" s="192">
        <f>ROUND(I255*H255,2)</f>
        <v>0</v>
      </c>
      <c r="BL255" s="19" t="s">
        <v>187</v>
      </c>
      <c r="BM255" s="191" t="s">
        <v>1804</v>
      </c>
    </row>
    <row r="256" spans="1:65" s="2" customFormat="1" ht="19.5">
      <c r="A256" s="36"/>
      <c r="B256" s="37"/>
      <c r="C256" s="38"/>
      <c r="D256" s="193" t="s">
        <v>189</v>
      </c>
      <c r="E256" s="38"/>
      <c r="F256" s="194" t="s">
        <v>672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189</v>
      </c>
      <c r="AU256" s="19" t="s">
        <v>80</v>
      </c>
    </row>
    <row r="257" spans="1:65" s="2" customFormat="1" ht="11.25">
      <c r="A257" s="36"/>
      <c r="B257" s="37"/>
      <c r="C257" s="38"/>
      <c r="D257" s="198" t="s">
        <v>191</v>
      </c>
      <c r="E257" s="38"/>
      <c r="F257" s="199" t="s">
        <v>673</v>
      </c>
      <c r="G257" s="38"/>
      <c r="H257" s="38"/>
      <c r="I257" s="195"/>
      <c r="J257" s="38"/>
      <c r="K257" s="38"/>
      <c r="L257" s="41"/>
      <c r="M257" s="196"/>
      <c r="N257" s="197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191</v>
      </c>
      <c r="AU257" s="19" t="s">
        <v>80</v>
      </c>
    </row>
    <row r="258" spans="1:65" s="13" customFormat="1" ht="11.25">
      <c r="B258" s="200"/>
      <c r="C258" s="201"/>
      <c r="D258" s="193" t="s">
        <v>193</v>
      </c>
      <c r="E258" s="202" t="s">
        <v>19</v>
      </c>
      <c r="F258" s="203" t="s">
        <v>1727</v>
      </c>
      <c r="G258" s="201"/>
      <c r="H258" s="202" t="s">
        <v>19</v>
      </c>
      <c r="I258" s="204"/>
      <c r="J258" s="201"/>
      <c r="K258" s="201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193</v>
      </c>
      <c r="AU258" s="209" t="s">
        <v>80</v>
      </c>
      <c r="AV258" s="13" t="s">
        <v>78</v>
      </c>
      <c r="AW258" s="13" t="s">
        <v>33</v>
      </c>
      <c r="AX258" s="13" t="s">
        <v>71</v>
      </c>
      <c r="AY258" s="209" t="s">
        <v>180</v>
      </c>
    </row>
    <row r="259" spans="1:65" s="14" customFormat="1" ht="11.25">
      <c r="B259" s="210"/>
      <c r="C259" s="211"/>
      <c r="D259" s="193" t="s">
        <v>193</v>
      </c>
      <c r="E259" s="212" t="s">
        <v>19</v>
      </c>
      <c r="F259" s="213" t="s">
        <v>1805</v>
      </c>
      <c r="G259" s="211"/>
      <c r="H259" s="214">
        <v>0.156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193</v>
      </c>
      <c r="AU259" s="220" t="s">
        <v>80</v>
      </c>
      <c r="AV259" s="14" t="s">
        <v>80</v>
      </c>
      <c r="AW259" s="14" t="s">
        <v>33</v>
      </c>
      <c r="AX259" s="14" t="s">
        <v>78</v>
      </c>
      <c r="AY259" s="220" t="s">
        <v>180</v>
      </c>
    </row>
    <row r="260" spans="1:65" s="2" customFormat="1" ht="21.75" customHeight="1">
      <c r="A260" s="36"/>
      <c r="B260" s="37"/>
      <c r="C260" s="180" t="s">
        <v>419</v>
      </c>
      <c r="D260" s="180" t="s">
        <v>182</v>
      </c>
      <c r="E260" s="181" t="s">
        <v>1806</v>
      </c>
      <c r="F260" s="182" t="s">
        <v>1807</v>
      </c>
      <c r="G260" s="183" t="s">
        <v>230</v>
      </c>
      <c r="H260" s="184">
        <v>12</v>
      </c>
      <c r="I260" s="185"/>
      <c r="J260" s="186">
        <f>ROUND(I260*H260,2)</f>
        <v>0</v>
      </c>
      <c r="K260" s="182" t="s">
        <v>186</v>
      </c>
      <c r="L260" s="41"/>
      <c r="M260" s="187" t="s">
        <v>19</v>
      </c>
      <c r="N260" s="188" t="s">
        <v>42</v>
      </c>
      <c r="O260" s="6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187</v>
      </c>
      <c r="AT260" s="191" t="s">
        <v>182</v>
      </c>
      <c r="AU260" s="191" t="s">
        <v>80</v>
      </c>
      <c r="AY260" s="19" t="s">
        <v>180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78</v>
      </c>
      <c r="BK260" s="192">
        <f>ROUND(I260*H260,2)</f>
        <v>0</v>
      </c>
      <c r="BL260" s="19" t="s">
        <v>187</v>
      </c>
      <c r="BM260" s="191" t="s">
        <v>1808</v>
      </c>
    </row>
    <row r="261" spans="1:65" s="2" customFormat="1" ht="11.25">
      <c r="A261" s="36"/>
      <c r="B261" s="37"/>
      <c r="C261" s="38"/>
      <c r="D261" s="193" t="s">
        <v>189</v>
      </c>
      <c r="E261" s="38"/>
      <c r="F261" s="194" t="s">
        <v>1807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189</v>
      </c>
      <c r="AU261" s="19" t="s">
        <v>80</v>
      </c>
    </row>
    <row r="262" spans="1:65" s="2" customFormat="1" ht="11.25">
      <c r="A262" s="36"/>
      <c r="B262" s="37"/>
      <c r="C262" s="38"/>
      <c r="D262" s="198" t="s">
        <v>191</v>
      </c>
      <c r="E262" s="38"/>
      <c r="F262" s="199" t="s">
        <v>1809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191</v>
      </c>
      <c r="AU262" s="19" t="s">
        <v>80</v>
      </c>
    </row>
    <row r="263" spans="1:65" s="13" customFormat="1" ht="11.25">
      <c r="B263" s="200"/>
      <c r="C263" s="201"/>
      <c r="D263" s="193" t="s">
        <v>193</v>
      </c>
      <c r="E263" s="202" t="s">
        <v>19</v>
      </c>
      <c r="F263" s="203" t="s">
        <v>1727</v>
      </c>
      <c r="G263" s="201"/>
      <c r="H263" s="202" t="s">
        <v>19</v>
      </c>
      <c r="I263" s="204"/>
      <c r="J263" s="201"/>
      <c r="K263" s="201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193</v>
      </c>
      <c r="AU263" s="209" t="s">
        <v>80</v>
      </c>
      <c r="AV263" s="13" t="s">
        <v>78</v>
      </c>
      <c r="AW263" s="13" t="s">
        <v>33</v>
      </c>
      <c r="AX263" s="13" t="s">
        <v>71</v>
      </c>
      <c r="AY263" s="209" t="s">
        <v>180</v>
      </c>
    </row>
    <row r="264" spans="1:65" s="14" customFormat="1" ht="11.25">
      <c r="B264" s="210"/>
      <c r="C264" s="211"/>
      <c r="D264" s="193" t="s">
        <v>193</v>
      </c>
      <c r="E264" s="212" t="s">
        <v>19</v>
      </c>
      <c r="F264" s="213" t="s">
        <v>1810</v>
      </c>
      <c r="G264" s="211"/>
      <c r="H264" s="214">
        <v>12</v>
      </c>
      <c r="I264" s="215"/>
      <c r="J264" s="211"/>
      <c r="K264" s="211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193</v>
      </c>
      <c r="AU264" s="220" t="s">
        <v>80</v>
      </c>
      <c r="AV264" s="14" t="s">
        <v>80</v>
      </c>
      <c r="AW264" s="14" t="s">
        <v>33</v>
      </c>
      <c r="AX264" s="14" t="s">
        <v>78</v>
      </c>
      <c r="AY264" s="220" t="s">
        <v>180</v>
      </c>
    </row>
    <row r="265" spans="1:65" s="2" customFormat="1" ht="24.2" customHeight="1">
      <c r="A265" s="36"/>
      <c r="B265" s="37"/>
      <c r="C265" s="180" t="s">
        <v>428</v>
      </c>
      <c r="D265" s="180" t="s">
        <v>182</v>
      </c>
      <c r="E265" s="181" t="s">
        <v>1811</v>
      </c>
      <c r="F265" s="182" t="s">
        <v>1812</v>
      </c>
      <c r="G265" s="183" t="s">
        <v>230</v>
      </c>
      <c r="H265" s="184">
        <v>24</v>
      </c>
      <c r="I265" s="185"/>
      <c r="J265" s="186">
        <f>ROUND(I265*H265,2)</f>
        <v>0</v>
      </c>
      <c r="K265" s="182" t="s">
        <v>186</v>
      </c>
      <c r="L265" s="41"/>
      <c r="M265" s="187" t="s">
        <v>19</v>
      </c>
      <c r="N265" s="188" t="s">
        <v>42</v>
      </c>
      <c r="O265" s="66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187</v>
      </c>
      <c r="AT265" s="191" t="s">
        <v>182</v>
      </c>
      <c r="AU265" s="191" t="s">
        <v>80</v>
      </c>
      <c r="AY265" s="19" t="s">
        <v>180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78</v>
      </c>
      <c r="BK265" s="192">
        <f>ROUND(I265*H265,2)</f>
        <v>0</v>
      </c>
      <c r="BL265" s="19" t="s">
        <v>187</v>
      </c>
      <c r="BM265" s="191" t="s">
        <v>1813</v>
      </c>
    </row>
    <row r="266" spans="1:65" s="2" customFormat="1" ht="19.5">
      <c r="A266" s="36"/>
      <c r="B266" s="37"/>
      <c r="C266" s="38"/>
      <c r="D266" s="193" t="s">
        <v>189</v>
      </c>
      <c r="E266" s="38"/>
      <c r="F266" s="194" t="s">
        <v>1814</v>
      </c>
      <c r="G266" s="38"/>
      <c r="H266" s="38"/>
      <c r="I266" s="195"/>
      <c r="J266" s="38"/>
      <c r="K266" s="38"/>
      <c r="L266" s="41"/>
      <c r="M266" s="196"/>
      <c r="N266" s="197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189</v>
      </c>
      <c r="AU266" s="19" t="s">
        <v>80</v>
      </c>
    </row>
    <row r="267" spans="1:65" s="2" customFormat="1" ht="11.25">
      <c r="A267" s="36"/>
      <c r="B267" s="37"/>
      <c r="C267" s="38"/>
      <c r="D267" s="198" t="s">
        <v>191</v>
      </c>
      <c r="E267" s="38"/>
      <c r="F267" s="199" t="s">
        <v>1815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191</v>
      </c>
      <c r="AU267" s="19" t="s">
        <v>80</v>
      </c>
    </row>
    <row r="268" spans="1:65" s="13" customFormat="1" ht="11.25">
      <c r="B268" s="200"/>
      <c r="C268" s="201"/>
      <c r="D268" s="193" t="s">
        <v>193</v>
      </c>
      <c r="E268" s="202" t="s">
        <v>19</v>
      </c>
      <c r="F268" s="203" t="s">
        <v>1727</v>
      </c>
      <c r="G268" s="201"/>
      <c r="H268" s="202" t="s">
        <v>19</v>
      </c>
      <c r="I268" s="204"/>
      <c r="J268" s="201"/>
      <c r="K268" s="201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193</v>
      </c>
      <c r="AU268" s="209" t="s">
        <v>80</v>
      </c>
      <c r="AV268" s="13" t="s">
        <v>78</v>
      </c>
      <c r="AW268" s="13" t="s">
        <v>33</v>
      </c>
      <c r="AX268" s="13" t="s">
        <v>71</v>
      </c>
      <c r="AY268" s="209" t="s">
        <v>180</v>
      </c>
    </row>
    <row r="269" spans="1:65" s="14" customFormat="1" ht="11.25">
      <c r="B269" s="210"/>
      <c r="C269" s="211"/>
      <c r="D269" s="193" t="s">
        <v>193</v>
      </c>
      <c r="E269" s="212" t="s">
        <v>19</v>
      </c>
      <c r="F269" s="213" t="s">
        <v>1816</v>
      </c>
      <c r="G269" s="211"/>
      <c r="H269" s="214">
        <v>24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193</v>
      </c>
      <c r="AU269" s="220" t="s">
        <v>80</v>
      </c>
      <c r="AV269" s="14" t="s">
        <v>80</v>
      </c>
      <c r="AW269" s="14" t="s">
        <v>33</v>
      </c>
      <c r="AX269" s="14" t="s">
        <v>78</v>
      </c>
      <c r="AY269" s="220" t="s">
        <v>180</v>
      </c>
    </row>
    <row r="270" spans="1:65" s="2" customFormat="1" ht="33" customHeight="1">
      <c r="A270" s="36"/>
      <c r="B270" s="37"/>
      <c r="C270" s="180" t="s">
        <v>436</v>
      </c>
      <c r="D270" s="180" t="s">
        <v>182</v>
      </c>
      <c r="E270" s="181" t="s">
        <v>677</v>
      </c>
      <c r="F270" s="182" t="s">
        <v>678</v>
      </c>
      <c r="G270" s="183" t="s">
        <v>185</v>
      </c>
      <c r="H270" s="184">
        <v>0.156</v>
      </c>
      <c r="I270" s="185"/>
      <c r="J270" s="186">
        <f>ROUND(I270*H270,2)</f>
        <v>0</v>
      </c>
      <c r="K270" s="182" t="s">
        <v>186</v>
      </c>
      <c r="L270" s="41"/>
      <c r="M270" s="187" t="s">
        <v>19</v>
      </c>
      <c r="N270" s="188" t="s">
        <v>42</v>
      </c>
      <c r="O270" s="66"/>
      <c r="P270" s="189">
        <f>O270*H270</f>
        <v>0</v>
      </c>
      <c r="Q270" s="189">
        <v>0</v>
      </c>
      <c r="R270" s="189">
        <f>Q270*H270</f>
        <v>0</v>
      </c>
      <c r="S270" s="189">
        <v>4.3999999999999997E-2</v>
      </c>
      <c r="T270" s="190">
        <f>S270*H270</f>
        <v>6.8639999999999994E-3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187</v>
      </c>
      <c r="AT270" s="191" t="s">
        <v>182</v>
      </c>
      <c r="AU270" s="191" t="s">
        <v>80</v>
      </c>
      <c r="AY270" s="19" t="s">
        <v>180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78</v>
      </c>
      <c r="BK270" s="192">
        <f>ROUND(I270*H270,2)</f>
        <v>0</v>
      </c>
      <c r="BL270" s="19" t="s">
        <v>187</v>
      </c>
      <c r="BM270" s="191" t="s">
        <v>1817</v>
      </c>
    </row>
    <row r="271" spans="1:65" s="2" customFormat="1" ht="19.5">
      <c r="A271" s="36"/>
      <c r="B271" s="37"/>
      <c r="C271" s="38"/>
      <c r="D271" s="193" t="s">
        <v>189</v>
      </c>
      <c r="E271" s="38"/>
      <c r="F271" s="194" t="s">
        <v>680</v>
      </c>
      <c r="G271" s="38"/>
      <c r="H271" s="38"/>
      <c r="I271" s="195"/>
      <c r="J271" s="38"/>
      <c r="K271" s="38"/>
      <c r="L271" s="41"/>
      <c r="M271" s="196"/>
      <c r="N271" s="197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189</v>
      </c>
      <c r="AU271" s="19" t="s">
        <v>80</v>
      </c>
    </row>
    <row r="272" spans="1:65" s="2" customFormat="1" ht="11.25">
      <c r="A272" s="36"/>
      <c r="B272" s="37"/>
      <c r="C272" s="38"/>
      <c r="D272" s="198" t="s">
        <v>191</v>
      </c>
      <c r="E272" s="38"/>
      <c r="F272" s="199" t="s">
        <v>681</v>
      </c>
      <c r="G272" s="38"/>
      <c r="H272" s="38"/>
      <c r="I272" s="195"/>
      <c r="J272" s="38"/>
      <c r="K272" s="38"/>
      <c r="L272" s="41"/>
      <c r="M272" s="196"/>
      <c r="N272" s="197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191</v>
      </c>
      <c r="AU272" s="19" t="s">
        <v>80</v>
      </c>
    </row>
    <row r="273" spans="1:65" s="13" customFormat="1" ht="11.25">
      <c r="B273" s="200"/>
      <c r="C273" s="201"/>
      <c r="D273" s="193" t="s">
        <v>193</v>
      </c>
      <c r="E273" s="202" t="s">
        <v>19</v>
      </c>
      <c r="F273" s="203" t="s">
        <v>1727</v>
      </c>
      <c r="G273" s="201"/>
      <c r="H273" s="202" t="s">
        <v>19</v>
      </c>
      <c r="I273" s="204"/>
      <c r="J273" s="201"/>
      <c r="K273" s="201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193</v>
      </c>
      <c r="AU273" s="209" t="s">
        <v>80</v>
      </c>
      <c r="AV273" s="13" t="s">
        <v>78</v>
      </c>
      <c r="AW273" s="13" t="s">
        <v>33</v>
      </c>
      <c r="AX273" s="13" t="s">
        <v>71</v>
      </c>
      <c r="AY273" s="209" t="s">
        <v>180</v>
      </c>
    </row>
    <row r="274" spans="1:65" s="14" customFormat="1" ht="11.25">
      <c r="B274" s="210"/>
      <c r="C274" s="211"/>
      <c r="D274" s="193" t="s">
        <v>193</v>
      </c>
      <c r="E274" s="212" t="s">
        <v>19</v>
      </c>
      <c r="F274" s="213" t="s">
        <v>1805</v>
      </c>
      <c r="G274" s="211"/>
      <c r="H274" s="214">
        <v>0.156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193</v>
      </c>
      <c r="AU274" s="220" t="s">
        <v>80</v>
      </c>
      <c r="AV274" s="14" t="s">
        <v>80</v>
      </c>
      <c r="AW274" s="14" t="s">
        <v>33</v>
      </c>
      <c r="AX274" s="14" t="s">
        <v>78</v>
      </c>
      <c r="AY274" s="220" t="s">
        <v>180</v>
      </c>
    </row>
    <row r="275" spans="1:65" s="2" customFormat="1" ht="24.2" customHeight="1">
      <c r="A275" s="36"/>
      <c r="B275" s="37"/>
      <c r="C275" s="180" t="s">
        <v>443</v>
      </c>
      <c r="D275" s="180" t="s">
        <v>182</v>
      </c>
      <c r="E275" s="181" t="s">
        <v>683</v>
      </c>
      <c r="F275" s="182" t="s">
        <v>684</v>
      </c>
      <c r="G275" s="183" t="s">
        <v>230</v>
      </c>
      <c r="H275" s="184">
        <v>12</v>
      </c>
      <c r="I275" s="185"/>
      <c r="J275" s="186">
        <f>ROUND(I275*H275,2)</f>
        <v>0</v>
      </c>
      <c r="K275" s="182" t="s">
        <v>186</v>
      </c>
      <c r="L275" s="41"/>
      <c r="M275" s="187" t="s">
        <v>19</v>
      </c>
      <c r="N275" s="188" t="s">
        <v>42</v>
      </c>
      <c r="O275" s="66"/>
      <c r="P275" s="189">
        <f>O275*H275</f>
        <v>0</v>
      </c>
      <c r="Q275" s="189">
        <v>0</v>
      </c>
      <c r="R275" s="189">
        <f>Q275*H275</f>
        <v>0</v>
      </c>
      <c r="S275" s="189">
        <v>3.5000000000000003E-2</v>
      </c>
      <c r="T275" s="190">
        <f>S275*H275</f>
        <v>0.42000000000000004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187</v>
      </c>
      <c r="AT275" s="191" t="s">
        <v>182</v>
      </c>
      <c r="AU275" s="191" t="s">
        <v>80</v>
      </c>
      <c r="AY275" s="19" t="s">
        <v>180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78</v>
      </c>
      <c r="BK275" s="192">
        <f>ROUND(I275*H275,2)</f>
        <v>0</v>
      </c>
      <c r="BL275" s="19" t="s">
        <v>187</v>
      </c>
      <c r="BM275" s="191" t="s">
        <v>1818</v>
      </c>
    </row>
    <row r="276" spans="1:65" s="2" customFormat="1" ht="29.25">
      <c r="A276" s="36"/>
      <c r="B276" s="37"/>
      <c r="C276" s="38"/>
      <c r="D276" s="193" t="s">
        <v>189</v>
      </c>
      <c r="E276" s="38"/>
      <c r="F276" s="194" t="s">
        <v>686</v>
      </c>
      <c r="G276" s="38"/>
      <c r="H276" s="38"/>
      <c r="I276" s="195"/>
      <c r="J276" s="38"/>
      <c r="K276" s="38"/>
      <c r="L276" s="41"/>
      <c r="M276" s="196"/>
      <c r="N276" s="197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189</v>
      </c>
      <c r="AU276" s="19" t="s">
        <v>80</v>
      </c>
    </row>
    <row r="277" spans="1:65" s="2" customFormat="1" ht="11.25">
      <c r="A277" s="36"/>
      <c r="B277" s="37"/>
      <c r="C277" s="38"/>
      <c r="D277" s="198" t="s">
        <v>191</v>
      </c>
      <c r="E277" s="38"/>
      <c r="F277" s="199" t="s">
        <v>687</v>
      </c>
      <c r="G277" s="38"/>
      <c r="H277" s="38"/>
      <c r="I277" s="195"/>
      <c r="J277" s="38"/>
      <c r="K277" s="38"/>
      <c r="L277" s="41"/>
      <c r="M277" s="196"/>
      <c r="N277" s="197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191</v>
      </c>
      <c r="AU277" s="19" t="s">
        <v>80</v>
      </c>
    </row>
    <row r="278" spans="1:65" s="13" customFormat="1" ht="11.25">
      <c r="B278" s="200"/>
      <c r="C278" s="201"/>
      <c r="D278" s="193" t="s">
        <v>193</v>
      </c>
      <c r="E278" s="202" t="s">
        <v>19</v>
      </c>
      <c r="F278" s="203" t="s">
        <v>1727</v>
      </c>
      <c r="G278" s="201"/>
      <c r="H278" s="202" t="s">
        <v>19</v>
      </c>
      <c r="I278" s="204"/>
      <c r="J278" s="201"/>
      <c r="K278" s="201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193</v>
      </c>
      <c r="AU278" s="209" t="s">
        <v>80</v>
      </c>
      <c r="AV278" s="13" t="s">
        <v>78</v>
      </c>
      <c r="AW278" s="13" t="s">
        <v>33</v>
      </c>
      <c r="AX278" s="13" t="s">
        <v>71</v>
      </c>
      <c r="AY278" s="209" t="s">
        <v>180</v>
      </c>
    </row>
    <row r="279" spans="1:65" s="14" customFormat="1" ht="11.25">
      <c r="B279" s="210"/>
      <c r="C279" s="211"/>
      <c r="D279" s="193" t="s">
        <v>193</v>
      </c>
      <c r="E279" s="212" t="s">
        <v>19</v>
      </c>
      <c r="F279" s="213" t="s">
        <v>1810</v>
      </c>
      <c r="G279" s="211"/>
      <c r="H279" s="214">
        <v>12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193</v>
      </c>
      <c r="AU279" s="220" t="s">
        <v>80</v>
      </c>
      <c r="AV279" s="14" t="s">
        <v>80</v>
      </c>
      <c r="AW279" s="14" t="s">
        <v>33</v>
      </c>
      <c r="AX279" s="14" t="s">
        <v>78</v>
      </c>
      <c r="AY279" s="220" t="s">
        <v>180</v>
      </c>
    </row>
    <row r="280" spans="1:65" s="12" customFormat="1" ht="22.9" customHeight="1">
      <c r="B280" s="164"/>
      <c r="C280" s="165"/>
      <c r="D280" s="166" t="s">
        <v>70</v>
      </c>
      <c r="E280" s="178" t="s">
        <v>509</v>
      </c>
      <c r="F280" s="178" t="s">
        <v>510</v>
      </c>
      <c r="G280" s="165"/>
      <c r="H280" s="165"/>
      <c r="I280" s="168"/>
      <c r="J280" s="179">
        <f>BK280</f>
        <v>0</v>
      </c>
      <c r="K280" s="165"/>
      <c r="L280" s="170"/>
      <c r="M280" s="171"/>
      <c r="N280" s="172"/>
      <c r="O280" s="172"/>
      <c r="P280" s="173">
        <f>SUM(P281:P301)</f>
        <v>0</v>
      </c>
      <c r="Q280" s="172"/>
      <c r="R280" s="173">
        <f>SUM(R281:R301)</f>
        <v>0</v>
      </c>
      <c r="S280" s="172"/>
      <c r="T280" s="174">
        <f>SUM(T281:T301)</f>
        <v>2.6205759999999998</v>
      </c>
      <c r="AR280" s="175" t="s">
        <v>78</v>
      </c>
      <c r="AT280" s="176" t="s">
        <v>70</v>
      </c>
      <c r="AU280" s="176" t="s">
        <v>78</v>
      </c>
      <c r="AY280" s="175" t="s">
        <v>180</v>
      </c>
      <c r="BK280" s="177">
        <f>SUM(BK281:BK301)</f>
        <v>0</v>
      </c>
    </row>
    <row r="281" spans="1:65" s="2" customFormat="1" ht="37.9" customHeight="1">
      <c r="A281" s="36"/>
      <c r="B281" s="37"/>
      <c r="C281" s="180" t="s">
        <v>453</v>
      </c>
      <c r="D281" s="180" t="s">
        <v>182</v>
      </c>
      <c r="E281" s="181" t="s">
        <v>1819</v>
      </c>
      <c r="F281" s="182" t="s">
        <v>1820</v>
      </c>
      <c r="G281" s="183" t="s">
        <v>230</v>
      </c>
      <c r="H281" s="184">
        <v>12</v>
      </c>
      <c r="I281" s="185"/>
      <c r="J281" s="186">
        <f>ROUND(I281*H281,2)</f>
        <v>0</v>
      </c>
      <c r="K281" s="182" t="s">
        <v>186</v>
      </c>
      <c r="L281" s="41"/>
      <c r="M281" s="187" t="s">
        <v>19</v>
      </c>
      <c r="N281" s="188" t="s">
        <v>42</v>
      </c>
      <c r="O281" s="66"/>
      <c r="P281" s="189">
        <f>O281*H281</f>
        <v>0</v>
      </c>
      <c r="Q281" s="189">
        <v>0</v>
      </c>
      <c r="R281" s="189">
        <f>Q281*H281</f>
        <v>0</v>
      </c>
      <c r="S281" s="189">
        <v>0.01</v>
      </c>
      <c r="T281" s="190">
        <f>S281*H281</f>
        <v>0.12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187</v>
      </c>
      <c r="AT281" s="191" t="s">
        <v>182</v>
      </c>
      <c r="AU281" s="191" t="s">
        <v>80</v>
      </c>
      <c r="AY281" s="19" t="s">
        <v>180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78</v>
      </c>
      <c r="BK281" s="192">
        <f>ROUND(I281*H281,2)</f>
        <v>0</v>
      </c>
      <c r="BL281" s="19" t="s">
        <v>187</v>
      </c>
      <c r="BM281" s="191" t="s">
        <v>1821</v>
      </c>
    </row>
    <row r="282" spans="1:65" s="2" customFormat="1" ht="19.5">
      <c r="A282" s="36"/>
      <c r="B282" s="37"/>
      <c r="C282" s="38"/>
      <c r="D282" s="193" t="s">
        <v>189</v>
      </c>
      <c r="E282" s="38"/>
      <c r="F282" s="194" t="s">
        <v>1822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189</v>
      </c>
      <c r="AU282" s="19" t="s">
        <v>80</v>
      </c>
    </row>
    <row r="283" spans="1:65" s="2" customFormat="1" ht="11.25">
      <c r="A283" s="36"/>
      <c r="B283" s="37"/>
      <c r="C283" s="38"/>
      <c r="D283" s="198" t="s">
        <v>191</v>
      </c>
      <c r="E283" s="38"/>
      <c r="F283" s="199" t="s">
        <v>1823</v>
      </c>
      <c r="G283" s="38"/>
      <c r="H283" s="38"/>
      <c r="I283" s="195"/>
      <c r="J283" s="38"/>
      <c r="K283" s="38"/>
      <c r="L283" s="41"/>
      <c r="M283" s="196"/>
      <c r="N283" s="197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191</v>
      </c>
      <c r="AU283" s="19" t="s">
        <v>80</v>
      </c>
    </row>
    <row r="284" spans="1:65" s="13" customFormat="1" ht="11.25">
      <c r="B284" s="200"/>
      <c r="C284" s="201"/>
      <c r="D284" s="193" t="s">
        <v>193</v>
      </c>
      <c r="E284" s="202" t="s">
        <v>19</v>
      </c>
      <c r="F284" s="203" t="s">
        <v>1727</v>
      </c>
      <c r="G284" s="201"/>
      <c r="H284" s="202" t="s">
        <v>19</v>
      </c>
      <c r="I284" s="204"/>
      <c r="J284" s="201"/>
      <c r="K284" s="201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193</v>
      </c>
      <c r="AU284" s="209" t="s">
        <v>80</v>
      </c>
      <c r="AV284" s="13" t="s">
        <v>78</v>
      </c>
      <c r="AW284" s="13" t="s">
        <v>33</v>
      </c>
      <c r="AX284" s="13" t="s">
        <v>71</v>
      </c>
      <c r="AY284" s="209" t="s">
        <v>180</v>
      </c>
    </row>
    <row r="285" spans="1:65" s="14" customFormat="1" ht="11.25">
      <c r="B285" s="210"/>
      <c r="C285" s="211"/>
      <c r="D285" s="193" t="s">
        <v>193</v>
      </c>
      <c r="E285" s="212" t="s">
        <v>19</v>
      </c>
      <c r="F285" s="213" t="s">
        <v>1824</v>
      </c>
      <c r="G285" s="211"/>
      <c r="H285" s="214">
        <v>12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193</v>
      </c>
      <c r="AU285" s="220" t="s">
        <v>80</v>
      </c>
      <c r="AV285" s="14" t="s">
        <v>80</v>
      </c>
      <c r="AW285" s="14" t="s">
        <v>33</v>
      </c>
      <c r="AX285" s="14" t="s">
        <v>78</v>
      </c>
      <c r="AY285" s="220" t="s">
        <v>180</v>
      </c>
    </row>
    <row r="286" spans="1:65" s="2" customFormat="1" ht="37.9" customHeight="1">
      <c r="A286" s="36"/>
      <c r="B286" s="37"/>
      <c r="C286" s="180" t="s">
        <v>458</v>
      </c>
      <c r="D286" s="180" t="s">
        <v>182</v>
      </c>
      <c r="E286" s="181" t="s">
        <v>1825</v>
      </c>
      <c r="F286" s="182" t="s">
        <v>1826</v>
      </c>
      <c r="G286" s="183" t="s">
        <v>230</v>
      </c>
      <c r="H286" s="184">
        <v>22.38</v>
      </c>
      <c r="I286" s="185"/>
      <c r="J286" s="186">
        <f>ROUND(I286*H286,2)</f>
        <v>0</v>
      </c>
      <c r="K286" s="182" t="s">
        <v>186</v>
      </c>
      <c r="L286" s="41"/>
      <c r="M286" s="187" t="s">
        <v>19</v>
      </c>
      <c r="N286" s="188" t="s">
        <v>42</v>
      </c>
      <c r="O286" s="66"/>
      <c r="P286" s="189">
        <f>O286*H286</f>
        <v>0</v>
      </c>
      <c r="Q286" s="189">
        <v>0</v>
      </c>
      <c r="R286" s="189">
        <f>Q286*H286</f>
        <v>0</v>
      </c>
      <c r="S286" s="189">
        <v>0.01</v>
      </c>
      <c r="T286" s="190">
        <f>S286*H286</f>
        <v>0.2238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1" t="s">
        <v>187</v>
      </c>
      <c r="AT286" s="191" t="s">
        <v>182</v>
      </c>
      <c r="AU286" s="191" t="s">
        <v>80</v>
      </c>
      <c r="AY286" s="19" t="s">
        <v>180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78</v>
      </c>
      <c r="BK286" s="192">
        <f>ROUND(I286*H286,2)</f>
        <v>0</v>
      </c>
      <c r="BL286" s="19" t="s">
        <v>187</v>
      </c>
      <c r="BM286" s="191" t="s">
        <v>1827</v>
      </c>
    </row>
    <row r="287" spans="1:65" s="2" customFormat="1" ht="29.25">
      <c r="A287" s="36"/>
      <c r="B287" s="37"/>
      <c r="C287" s="38"/>
      <c r="D287" s="193" t="s">
        <v>189</v>
      </c>
      <c r="E287" s="38"/>
      <c r="F287" s="194" t="s">
        <v>1828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189</v>
      </c>
      <c r="AU287" s="19" t="s">
        <v>80</v>
      </c>
    </row>
    <row r="288" spans="1:65" s="2" customFormat="1" ht="11.25">
      <c r="A288" s="36"/>
      <c r="B288" s="37"/>
      <c r="C288" s="38"/>
      <c r="D288" s="198" t="s">
        <v>191</v>
      </c>
      <c r="E288" s="38"/>
      <c r="F288" s="199" t="s">
        <v>1829</v>
      </c>
      <c r="G288" s="38"/>
      <c r="H288" s="38"/>
      <c r="I288" s="195"/>
      <c r="J288" s="38"/>
      <c r="K288" s="38"/>
      <c r="L288" s="41"/>
      <c r="M288" s="196"/>
      <c r="N288" s="197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191</v>
      </c>
      <c r="AU288" s="19" t="s">
        <v>80</v>
      </c>
    </row>
    <row r="289" spans="1:65" s="13" customFormat="1" ht="11.25">
      <c r="B289" s="200"/>
      <c r="C289" s="201"/>
      <c r="D289" s="193" t="s">
        <v>193</v>
      </c>
      <c r="E289" s="202" t="s">
        <v>19</v>
      </c>
      <c r="F289" s="203" t="s">
        <v>1727</v>
      </c>
      <c r="G289" s="201"/>
      <c r="H289" s="202" t="s">
        <v>19</v>
      </c>
      <c r="I289" s="204"/>
      <c r="J289" s="201"/>
      <c r="K289" s="201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193</v>
      </c>
      <c r="AU289" s="209" t="s">
        <v>80</v>
      </c>
      <c r="AV289" s="13" t="s">
        <v>78</v>
      </c>
      <c r="AW289" s="13" t="s">
        <v>33</v>
      </c>
      <c r="AX289" s="13" t="s">
        <v>71</v>
      </c>
      <c r="AY289" s="209" t="s">
        <v>180</v>
      </c>
    </row>
    <row r="290" spans="1:65" s="13" customFormat="1" ht="11.25">
      <c r="B290" s="200"/>
      <c r="C290" s="201"/>
      <c r="D290" s="193" t="s">
        <v>193</v>
      </c>
      <c r="E290" s="202" t="s">
        <v>19</v>
      </c>
      <c r="F290" s="203" t="s">
        <v>1727</v>
      </c>
      <c r="G290" s="201"/>
      <c r="H290" s="202" t="s">
        <v>19</v>
      </c>
      <c r="I290" s="204"/>
      <c r="J290" s="201"/>
      <c r="K290" s="201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193</v>
      </c>
      <c r="AU290" s="209" t="s">
        <v>80</v>
      </c>
      <c r="AV290" s="13" t="s">
        <v>78</v>
      </c>
      <c r="AW290" s="13" t="s">
        <v>33</v>
      </c>
      <c r="AX290" s="13" t="s">
        <v>71</v>
      </c>
      <c r="AY290" s="209" t="s">
        <v>180</v>
      </c>
    </row>
    <row r="291" spans="1:65" s="14" customFormat="1" ht="22.5">
      <c r="B291" s="210"/>
      <c r="C291" s="211"/>
      <c r="D291" s="193" t="s">
        <v>193</v>
      </c>
      <c r="E291" s="212" t="s">
        <v>19</v>
      </c>
      <c r="F291" s="213" t="s">
        <v>1735</v>
      </c>
      <c r="G291" s="211"/>
      <c r="H291" s="214">
        <v>73.254000000000005</v>
      </c>
      <c r="I291" s="215"/>
      <c r="J291" s="211"/>
      <c r="K291" s="211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193</v>
      </c>
      <c r="AU291" s="220" t="s">
        <v>80</v>
      </c>
      <c r="AV291" s="14" t="s">
        <v>80</v>
      </c>
      <c r="AW291" s="14" t="s">
        <v>33</v>
      </c>
      <c r="AX291" s="14" t="s">
        <v>71</v>
      </c>
      <c r="AY291" s="220" t="s">
        <v>180</v>
      </c>
    </row>
    <row r="292" spans="1:65" s="14" customFormat="1" ht="11.25">
      <c r="B292" s="210"/>
      <c r="C292" s="211"/>
      <c r="D292" s="193" t="s">
        <v>193</v>
      </c>
      <c r="E292" s="212" t="s">
        <v>19</v>
      </c>
      <c r="F292" s="213" t="s">
        <v>1736</v>
      </c>
      <c r="G292" s="211"/>
      <c r="H292" s="214">
        <v>2.1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193</v>
      </c>
      <c r="AU292" s="220" t="s">
        <v>80</v>
      </c>
      <c r="AV292" s="14" t="s">
        <v>80</v>
      </c>
      <c r="AW292" s="14" t="s">
        <v>33</v>
      </c>
      <c r="AX292" s="14" t="s">
        <v>71</v>
      </c>
      <c r="AY292" s="220" t="s">
        <v>180</v>
      </c>
    </row>
    <row r="293" spans="1:65" s="13" customFormat="1" ht="11.25">
      <c r="B293" s="200"/>
      <c r="C293" s="201"/>
      <c r="D293" s="193" t="s">
        <v>193</v>
      </c>
      <c r="E293" s="202" t="s">
        <v>19</v>
      </c>
      <c r="F293" s="203" t="s">
        <v>1830</v>
      </c>
      <c r="G293" s="201"/>
      <c r="H293" s="202" t="s">
        <v>19</v>
      </c>
      <c r="I293" s="204"/>
      <c r="J293" s="201"/>
      <c r="K293" s="201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193</v>
      </c>
      <c r="AU293" s="209" t="s">
        <v>80</v>
      </c>
      <c r="AV293" s="13" t="s">
        <v>78</v>
      </c>
      <c r="AW293" s="13" t="s">
        <v>33</v>
      </c>
      <c r="AX293" s="13" t="s">
        <v>71</v>
      </c>
      <c r="AY293" s="209" t="s">
        <v>180</v>
      </c>
    </row>
    <row r="294" spans="1:65" s="14" customFormat="1" ht="11.25">
      <c r="B294" s="210"/>
      <c r="C294" s="211"/>
      <c r="D294" s="193" t="s">
        <v>193</v>
      </c>
      <c r="E294" s="212" t="s">
        <v>19</v>
      </c>
      <c r="F294" s="213" t="s">
        <v>1831</v>
      </c>
      <c r="G294" s="211"/>
      <c r="H294" s="214">
        <v>-29.484000000000002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193</v>
      </c>
      <c r="AU294" s="220" t="s">
        <v>80</v>
      </c>
      <c r="AV294" s="14" t="s">
        <v>80</v>
      </c>
      <c r="AW294" s="14" t="s">
        <v>33</v>
      </c>
      <c r="AX294" s="14" t="s">
        <v>71</v>
      </c>
      <c r="AY294" s="220" t="s">
        <v>180</v>
      </c>
    </row>
    <row r="295" spans="1:65" s="14" customFormat="1" ht="11.25">
      <c r="B295" s="210"/>
      <c r="C295" s="211"/>
      <c r="D295" s="193" t="s">
        <v>193</v>
      </c>
      <c r="E295" s="212" t="s">
        <v>19</v>
      </c>
      <c r="F295" s="213" t="s">
        <v>1832</v>
      </c>
      <c r="G295" s="211"/>
      <c r="H295" s="214">
        <v>-23.49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193</v>
      </c>
      <c r="AU295" s="220" t="s">
        <v>80</v>
      </c>
      <c r="AV295" s="14" t="s">
        <v>80</v>
      </c>
      <c r="AW295" s="14" t="s">
        <v>33</v>
      </c>
      <c r="AX295" s="14" t="s">
        <v>71</v>
      </c>
      <c r="AY295" s="220" t="s">
        <v>180</v>
      </c>
    </row>
    <row r="296" spans="1:65" s="15" customFormat="1" ht="11.25">
      <c r="B296" s="221"/>
      <c r="C296" s="222"/>
      <c r="D296" s="193" t="s">
        <v>193</v>
      </c>
      <c r="E296" s="223" t="s">
        <v>19</v>
      </c>
      <c r="F296" s="224" t="s">
        <v>238</v>
      </c>
      <c r="G296" s="222"/>
      <c r="H296" s="225">
        <v>22.38</v>
      </c>
      <c r="I296" s="226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AT296" s="231" t="s">
        <v>193</v>
      </c>
      <c r="AU296" s="231" t="s">
        <v>80</v>
      </c>
      <c r="AV296" s="15" t="s">
        <v>187</v>
      </c>
      <c r="AW296" s="15" t="s">
        <v>33</v>
      </c>
      <c r="AX296" s="15" t="s">
        <v>78</v>
      </c>
      <c r="AY296" s="231" t="s">
        <v>180</v>
      </c>
    </row>
    <row r="297" spans="1:65" s="2" customFormat="1" ht="24.2" customHeight="1">
      <c r="A297" s="36"/>
      <c r="B297" s="37"/>
      <c r="C297" s="180" t="s">
        <v>466</v>
      </c>
      <c r="D297" s="180" t="s">
        <v>182</v>
      </c>
      <c r="E297" s="181" t="s">
        <v>607</v>
      </c>
      <c r="F297" s="182" t="s">
        <v>608</v>
      </c>
      <c r="G297" s="183" t="s">
        <v>230</v>
      </c>
      <c r="H297" s="184">
        <v>33.481999999999999</v>
      </c>
      <c r="I297" s="185"/>
      <c r="J297" s="186">
        <f>ROUND(I297*H297,2)</f>
        <v>0</v>
      </c>
      <c r="K297" s="182" t="s">
        <v>186</v>
      </c>
      <c r="L297" s="41"/>
      <c r="M297" s="187" t="s">
        <v>19</v>
      </c>
      <c r="N297" s="188" t="s">
        <v>42</v>
      </c>
      <c r="O297" s="66"/>
      <c r="P297" s="189">
        <f>O297*H297</f>
        <v>0</v>
      </c>
      <c r="Q297" s="189">
        <v>0</v>
      </c>
      <c r="R297" s="189">
        <f>Q297*H297</f>
        <v>0</v>
      </c>
      <c r="S297" s="189">
        <v>6.8000000000000005E-2</v>
      </c>
      <c r="T297" s="190">
        <f>S297*H297</f>
        <v>2.2767759999999999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1" t="s">
        <v>187</v>
      </c>
      <c r="AT297" s="191" t="s">
        <v>182</v>
      </c>
      <c r="AU297" s="191" t="s">
        <v>80</v>
      </c>
      <c r="AY297" s="19" t="s">
        <v>180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78</v>
      </c>
      <c r="BK297" s="192">
        <f>ROUND(I297*H297,2)</f>
        <v>0</v>
      </c>
      <c r="BL297" s="19" t="s">
        <v>187</v>
      </c>
      <c r="BM297" s="191" t="s">
        <v>1833</v>
      </c>
    </row>
    <row r="298" spans="1:65" s="2" customFormat="1" ht="29.25">
      <c r="A298" s="36"/>
      <c r="B298" s="37"/>
      <c r="C298" s="38"/>
      <c r="D298" s="193" t="s">
        <v>189</v>
      </c>
      <c r="E298" s="38"/>
      <c r="F298" s="194" t="s">
        <v>610</v>
      </c>
      <c r="G298" s="38"/>
      <c r="H298" s="38"/>
      <c r="I298" s="195"/>
      <c r="J298" s="38"/>
      <c r="K298" s="38"/>
      <c r="L298" s="41"/>
      <c r="M298" s="196"/>
      <c r="N298" s="197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189</v>
      </c>
      <c r="AU298" s="19" t="s">
        <v>80</v>
      </c>
    </row>
    <row r="299" spans="1:65" s="2" customFormat="1" ht="11.25">
      <c r="A299" s="36"/>
      <c r="B299" s="37"/>
      <c r="C299" s="38"/>
      <c r="D299" s="198" t="s">
        <v>191</v>
      </c>
      <c r="E299" s="38"/>
      <c r="F299" s="199" t="s">
        <v>611</v>
      </c>
      <c r="G299" s="38"/>
      <c r="H299" s="38"/>
      <c r="I299" s="195"/>
      <c r="J299" s="38"/>
      <c r="K299" s="38"/>
      <c r="L299" s="41"/>
      <c r="M299" s="196"/>
      <c r="N299" s="197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191</v>
      </c>
      <c r="AU299" s="19" t="s">
        <v>80</v>
      </c>
    </row>
    <row r="300" spans="1:65" s="13" customFormat="1" ht="11.25">
      <c r="B300" s="200"/>
      <c r="C300" s="201"/>
      <c r="D300" s="193" t="s">
        <v>193</v>
      </c>
      <c r="E300" s="202" t="s">
        <v>19</v>
      </c>
      <c r="F300" s="203" t="s">
        <v>1727</v>
      </c>
      <c r="G300" s="201"/>
      <c r="H300" s="202" t="s">
        <v>19</v>
      </c>
      <c r="I300" s="204"/>
      <c r="J300" s="201"/>
      <c r="K300" s="201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193</v>
      </c>
      <c r="AU300" s="209" t="s">
        <v>80</v>
      </c>
      <c r="AV300" s="13" t="s">
        <v>78</v>
      </c>
      <c r="AW300" s="13" t="s">
        <v>33</v>
      </c>
      <c r="AX300" s="13" t="s">
        <v>71</v>
      </c>
      <c r="AY300" s="209" t="s">
        <v>180</v>
      </c>
    </row>
    <row r="301" spans="1:65" s="14" customFormat="1" ht="22.5">
      <c r="B301" s="210"/>
      <c r="C301" s="211"/>
      <c r="D301" s="193" t="s">
        <v>193</v>
      </c>
      <c r="E301" s="212" t="s">
        <v>19</v>
      </c>
      <c r="F301" s="213" t="s">
        <v>1834</v>
      </c>
      <c r="G301" s="211"/>
      <c r="H301" s="214">
        <v>33.481999999999999</v>
      </c>
      <c r="I301" s="215"/>
      <c r="J301" s="211"/>
      <c r="K301" s="211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193</v>
      </c>
      <c r="AU301" s="220" t="s">
        <v>80</v>
      </c>
      <c r="AV301" s="14" t="s">
        <v>80</v>
      </c>
      <c r="AW301" s="14" t="s">
        <v>33</v>
      </c>
      <c r="AX301" s="14" t="s">
        <v>78</v>
      </c>
      <c r="AY301" s="220" t="s">
        <v>180</v>
      </c>
    </row>
    <row r="302" spans="1:65" s="12" customFormat="1" ht="22.9" customHeight="1">
      <c r="B302" s="164"/>
      <c r="C302" s="165"/>
      <c r="D302" s="166" t="s">
        <v>70</v>
      </c>
      <c r="E302" s="178" t="s">
        <v>704</v>
      </c>
      <c r="F302" s="178" t="s">
        <v>705</v>
      </c>
      <c r="G302" s="165"/>
      <c r="H302" s="165"/>
      <c r="I302" s="168"/>
      <c r="J302" s="179">
        <f>BK302</f>
        <v>0</v>
      </c>
      <c r="K302" s="165"/>
      <c r="L302" s="170"/>
      <c r="M302" s="171"/>
      <c r="N302" s="172"/>
      <c r="O302" s="172"/>
      <c r="P302" s="173">
        <f>SUM(P303:P316)</f>
        <v>0</v>
      </c>
      <c r="Q302" s="172"/>
      <c r="R302" s="173">
        <f>SUM(R303:R316)</f>
        <v>0</v>
      </c>
      <c r="S302" s="172"/>
      <c r="T302" s="174">
        <f>SUM(T303:T316)</f>
        <v>0</v>
      </c>
      <c r="AR302" s="175" t="s">
        <v>78</v>
      </c>
      <c r="AT302" s="176" t="s">
        <v>70</v>
      </c>
      <c r="AU302" s="176" t="s">
        <v>78</v>
      </c>
      <c r="AY302" s="175" t="s">
        <v>180</v>
      </c>
      <c r="BK302" s="177">
        <f>SUM(BK303:BK316)</f>
        <v>0</v>
      </c>
    </row>
    <row r="303" spans="1:65" s="2" customFormat="1" ht="24.2" customHeight="1">
      <c r="A303" s="36"/>
      <c r="B303" s="37"/>
      <c r="C303" s="180" t="s">
        <v>475</v>
      </c>
      <c r="D303" s="180" t="s">
        <v>182</v>
      </c>
      <c r="E303" s="181" t="s">
        <v>707</v>
      </c>
      <c r="F303" s="182" t="s">
        <v>708</v>
      </c>
      <c r="G303" s="183" t="s">
        <v>220</v>
      </c>
      <c r="H303" s="184">
        <v>4.7169999999999996</v>
      </c>
      <c r="I303" s="185"/>
      <c r="J303" s="186">
        <f>ROUND(I303*H303,2)</f>
        <v>0</v>
      </c>
      <c r="K303" s="182" t="s">
        <v>186</v>
      </c>
      <c r="L303" s="41"/>
      <c r="M303" s="187" t="s">
        <v>19</v>
      </c>
      <c r="N303" s="188" t="s">
        <v>42</v>
      </c>
      <c r="O303" s="66"/>
      <c r="P303" s="189">
        <f>O303*H303</f>
        <v>0</v>
      </c>
      <c r="Q303" s="189">
        <v>0</v>
      </c>
      <c r="R303" s="189">
        <f>Q303*H303</f>
        <v>0</v>
      </c>
      <c r="S303" s="189">
        <v>0</v>
      </c>
      <c r="T303" s="19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187</v>
      </c>
      <c r="AT303" s="191" t="s">
        <v>182</v>
      </c>
      <c r="AU303" s="191" t="s">
        <v>80</v>
      </c>
      <c r="AY303" s="19" t="s">
        <v>180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78</v>
      </c>
      <c r="BK303" s="192">
        <f>ROUND(I303*H303,2)</f>
        <v>0</v>
      </c>
      <c r="BL303" s="19" t="s">
        <v>187</v>
      </c>
      <c r="BM303" s="191" t="s">
        <v>1835</v>
      </c>
    </row>
    <row r="304" spans="1:65" s="2" customFormat="1" ht="19.5">
      <c r="A304" s="36"/>
      <c r="B304" s="37"/>
      <c r="C304" s="38"/>
      <c r="D304" s="193" t="s">
        <v>189</v>
      </c>
      <c r="E304" s="38"/>
      <c r="F304" s="194" t="s">
        <v>710</v>
      </c>
      <c r="G304" s="38"/>
      <c r="H304" s="38"/>
      <c r="I304" s="195"/>
      <c r="J304" s="38"/>
      <c r="K304" s="38"/>
      <c r="L304" s="41"/>
      <c r="M304" s="196"/>
      <c r="N304" s="197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189</v>
      </c>
      <c r="AU304" s="19" t="s">
        <v>80</v>
      </c>
    </row>
    <row r="305" spans="1:65" s="2" customFormat="1" ht="11.25">
      <c r="A305" s="36"/>
      <c r="B305" s="37"/>
      <c r="C305" s="38"/>
      <c r="D305" s="198" t="s">
        <v>191</v>
      </c>
      <c r="E305" s="38"/>
      <c r="F305" s="199" t="s">
        <v>711</v>
      </c>
      <c r="G305" s="38"/>
      <c r="H305" s="38"/>
      <c r="I305" s="195"/>
      <c r="J305" s="38"/>
      <c r="K305" s="38"/>
      <c r="L305" s="41"/>
      <c r="M305" s="196"/>
      <c r="N305" s="197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191</v>
      </c>
      <c r="AU305" s="19" t="s">
        <v>80</v>
      </c>
    </row>
    <row r="306" spans="1:65" s="2" customFormat="1" ht="24.2" customHeight="1">
      <c r="A306" s="36"/>
      <c r="B306" s="37"/>
      <c r="C306" s="180" t="s">
        <v>482</v>
      </c>
      <c r="D306" s="180" t="s">
        <v>182</v>
      </c>
      <c r="E306" s="181" t="s">
        <v>724</v>
      </c>
      <c r="F306" s="182" t="s">
        <v>725</v>
      </c>
      <c r="G306" s="183" t="s">
        <v>220</v>
      </c>
      <c r="H306" s="184">
        <v>4.7169999999999996</v>
      </c>
      <c r="I306" s="185"/>
      <c r="J306" s="186">
        <f>ROUND(I306*H306,2)</f>
        <v>0</v>
      </c>
      <c r="K306" s="182" t="s">
        <v>186</v>
      </c>
      <c r="L306" s="41"/>
      <c r="M306" s="187" t="s">
        <v>19</v>
      </c>
      <c r="N306" s="188" t="s">
        <v>42</v>
      </c>
      <c r="O306" s="66"/>
      <c r="P306" s="189">
        <f>O306*H306</f>
        <v>0</v>
      </c>
      <c r="Q306" s="189">
        <v>0</v>
      </c>
      <c r="R306" s="189">
        <f>Q306*H306</f>
        <v>0</v>
      </c>
      <c r="S306" s="189">
        <v>0</v>
      </c>
      <c r="T306" s="190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91" t="s">
        <v>187</v>
      </c>
      <c r="AT306" s="191" t="s">
        <v>182</v>
      </c>
      <c r="AU306" s="191" t="s">
        <v>80</v>
      </c>
      <c r="AY306" s="19" t="s">
        <v>180</v>
      </c>
      <c r="BE306" s="192">
        <f>IF(N306="základní",J306,0)</f>
        <v>0</v>
      </c>
      <c r="BF306" s="192">
        <f>IF(N306="snížená",J306,0)</f>
        <v>0</v>
      </c>
      <c r="BG306" s="192">
        <f>IF(N306="zákl. přenesená",J306,0)</f>
        <v>0</v>
      </c>
      <c r="BH306" s="192">
        <f>IF(N306="sníž. přenesená",J306,0)</f>
        <v>0</v>
      </c>
      <c r="BI306" s="192">
        <f>IF(N306="nulová",J306,0)</f>
        <v>0</v>
      </c>
      <c r="BJ306" s="19" t="s">
        <v>78</v>
      </c>
      <c r="BK306" s="192">
        <f>ROUND(I306*H306,2)</f>
        <v>0</v>
      </c>
      <c r="BL306" s="19" t="s">
        <v>187</v>
      </c>
      <c r="BM306" s="191" t="s">
        <v>1836</v>
      </c>
    </row>
    <row r="307" spans="1:65" s="2" customFormat="1" ht="19.5">
      <c r="A307" s="36"/>
      <c r="B307" s="37"/>
      <c r="C307" s="38"/>
      <c r="D307" s="193" t="s">
        <v>189</v>
      </c>
      <c r="E307" s="38"/>
      <c r="F307" s="194" t="s">
        <v>727</v>
      </c>
      <c r="G307" s="38"/>
      <c r="H307" s="38"/>
      <c r="I307" s="195"/>
      <c r="J307" s="38"/>
      <c r="K307" s="38"/>
      <c r="L307" s="41"/>
      <c r="M307" s="196"/>
      <c r="N307" s="197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189</v>
      </c>
      <c r="AU307" s="19" t="s">
        <v>80</v>
      </c>
    </row>
    <row r="308" spans="1:65" s="2" customFormat="1" ht="11.25">
      <c r="A308" s="36"/>
      <c r="B308" s="37"/>
      <c r="C308" s="38"/>
      <c r="D308" s="198" t="s">
        <v>191</v>
      </c>
      <c r="E308" s="38"/>
      <c r="F308" s="199" t="s">
        <v>728</v>
      </c>
      <c r="G308" s="38"/>
      <c r="H308" s="38"/>
      <c r="I308" s="195"/>
      <c r="J308" s="38"/>
      <c r="K308" s="38"/>
      <c r="L308" s="41"/>
      <c r="M308" s="196"/>
      <c r="N308" s="197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191</v>
      </c>
      <c r="AU308" s="19" t="s">
        <v>80</v>
      </c>
    </row>
    <row r="309" spans="1:65" s="2" customFormat="1" ht="24.2" customHeight="1">
      <c r="A309" s="36"/>
      <c r="B309" s="37"/>
      <c r="C309" s="180" t="s">
        <v>491</v>
      </c>
      <c r="D309" s="180" t="s">
        <v>182</v>
      </c>
      <c r="E309" s="181" t="s">
        <v>729</v>
      </c>
      <c r="F309" s="182" t="s">
        <v>730</v>
      </c>
      <c r="G309" s="183" t="s">
        <v>220</v>
      </c>
      <c r="H309" s="184">
        <v>89.623000000000005</v>
      </c>
      <c r="I309" s="185"/>
      <c r="J309" s="186">
        <f>ROUND(I309*H309,2)</f>
        <v>0</v>
      </c>
      <c r="K309" s="182" t="s">
        <v>186</v>
      </c>
      <c r="L309" s="41"/>
      <c r="M309" s="187" t="s">
        <v>19</v>
      </c>
      <c r="N309" s="188" t="s">
        <v>42</v>
      </c>
      <c r="O309" s="66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91" t="s">
        <v>187</v>
      </c>
      <c r="AT309" s="191" t="s">
        <v>182</v>
      </c>
      <c r="AU309" s="191" t="s">
        <v>80</v>
      </c>
      <c r="AY309" s="19" t="s">
        <v>180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9" t="s">
        <v>78</v>
      </c>
      <c r="BK309" s="192">
        <f>ROUND(I309*H309,2)</f>
        <v>0</v>
      </c>
      <c r="BL309" s="19" t="s">
        <v>187</v>
      </c>
      <c r="BM309" s="191" t="s">
        <v>1837</v>
      </c>
    </row>
    <row r="310" spans="1:65" s="2" customFormat="1" ht="29.25">
      <c r="A310" s="36"/>
      <c r="B310" s="37"/>
      <c r="C310" s="38"/>
      <c r="D310" s="193" t="s">
        <v>189</v>
      </c>
      <c r="E310" s="38"/>
      <c r="F310" s="194" t="s">
        <v>732</v>
      </c>
      <c r="G310" s="38"/>
      <c r="H310" s="38"/>
      <c r="I310" s="195"/>
      <c r="J310" s="38"/>
      <c r="K310" s="38"/>
      <c r="L310" s="41"/>
      <c r="M310" s="196"/>
      <c r="N310" s="197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189</v>
      </c>
      <c r="AU310" s="19" t="s">
        <v>80</v>
      </c>
    </row>
    <row r="311" spans="1:65" s="2" customFormat="1" ht="11.25">
      <c r="A311" s="36"/>
      <c r="B311" s="37"/>
      <c r="C311" s="38"/>
      <c r="D311" s="198" t="s">
        <v>191</v>
      </c>
      <c r="E311" s="38"/>
      <c r="F311" s="199" t="s">
        <v>733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191</v>
      </c>
      <c r="AU311" s="19" t="s">
        <v>80</v>
      </c>
    </row>
    <row r="312" spans="1:65" s="13" customFormat="1" ht="22.5">
      <c r="B312" s="200"/>
      <c r="C312" s="201"/>
      <c r="D312" s="193" t="s">
        <v>193</v>
      </c>
      <c r="E312" s="202" t="s">
        <v>19</v>
      </c>
      <c r="F312" s="203" t="s">
        <v>1838</v>
      </c>
      <c r="G312" s="201"/>
      <c r="H312" s="202" t="s">
        <v>19</v>
      </c>
      <c r="I312" s="204"/>
      <c r="J312" s="201"/>
      <c r="K312" s="201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193</v>
      </c>
      <c r="AU312" s="209" t="s">
        <v>80</v>
      </c>
      <c r="AV312" s="13" t="s">
        <v>78</v>
      </c>
      <c r="AW312" s="13" t="s">
        <v>33</v>
      </c>
      <c r="AX312" s="13" t="s">
        <v>71</v>
      </c>
      <c r="AY312" s="209" t="s">
        <v>180</v>
      </c>
    </row>
    <row r="313" spans="1:65" s="14" customFormat="1" ht="11.25">
      <c r="B313" s="210"/>
      <c r="C313" s="211"/>
      <c r="D313" s="193" t="s">
        <v>193</v>
      </c>
      <c r="E313" s="212" t="s">
        <v>19</v>
      </c>
      <c r="F313" s="213" t="s">
        <v>1839</v>
      </c>
      <c r="G313" s="211"/>
      <c r="H313" s="214">
        <v>89.623000000000005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193</v>
      </c>
      <c r="AU313" s="220" t="s">
        <v>80</v>
      </c>
      <c r="AV313" s="14" t="s">
        <v>80</v>
      </c>
      <c r="AW313" s="14" t="s">
        <v>33</v>
      </c>
      <c r="AX313" s="14" t="s">
        <v>78</v>
      </c>
      <c r="AY313" s="220" t="s">
        <v>180</v>
      </c>
    </row>
    <row r="314" spans="1:65" s="2" customFormat="1" ht="33" customHeight="1">
      <c r="A314" s="36"/>
      <c r="B314" s="37"/>
      <c r="C314" s="180" t="s">
        <v>503</v>
      </c>
      <c r="D314" s="180" t="s">
        <v>182</v>
      </c>
      <c r="E314" s="181" t="s">
        <v>736</v>
      </c>
      <c r="F314" s="182" t="s">
        <v>737</v>
      </c>
      <c r="G314" s="183" t="s">
        <v>220</v>
      </c>
      <c r="H314" s="184">
        <v>4.7169999999999996</v>
      </c>
      <c r="I314" s="185"/>
      <c r="J314" s="186">
        <f>ROUND(I314*H314,2)</f>
        <v>0</v>
      </c>
      <c r="K314" s="182" t="s">
        <v>186</v>
      </c>
      <c r="L314" s="41"/>
      <c r="M314" s="187" t="s">
        <v>19</v>
      </c>
      <c r="N314" s="188" t="s">
        <v>42</v>
      </c>
      <c r="O314" s="66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1" t="s">
        <v>187</v>
      </c>
      <c r="AT314" s="191" t="s">
        <v>182</v>
      </c>
      <c r="AU314" s="191" t="s">
        <v>80</v>
      </c>
      <c r="AY314" s="19" t="s">
        <v>180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9" t="s">
        <v>78</v>
      </c>
      <c r="BK314" s="192">
        <f>ROUND(I314*H314,2)</f>
        <v>0</v>
      </c>
      <c r="BL314" s="19" t="s">
        <v>187</v>
      </c>
      <c r="BM314" s="191" t="s">
        <v>1840</v>
      </c>
    </row>
    <row r="315" spans="1:65" s="2" customFormat="1" ht="29.25">
      <c r="A315" s="36"/>
      <c r="B315" s="37"/>
      <c r="C315" s="38"/>
      <c r="D315" s="193" t="s">
        <v>189</v>
      </c>
      <c r="E315" s="38"/>
      <c r="F315" s="194" t="s">
        <v>739</v>
      </c>
      <c r="G315" s="38"/>
      <c r="H315" s="38"/>
      <c r="I315" s="195"/>
      <c r="J315" s="38"/>
      <c r="K315" s="38"/>
      <c r="L315" s="41"/>
      <c r="M315" s="196"/>
      <c r="N315" s="197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189</v>
      </c>
      <c r="AU315" s="19" t="s">
        <v>80</v>
      </c>
    </row>
    <row r="316" spans="1:65" s="2" customFormat="1" ht="11.25">
      <c r="A316" s="36"/>
      <c r="B316" s="37"/>
      <c r="C316" s="38"/>
      <c r="D316" s="198" t="s">
        <v>191</v>
      </c>
      <c r="E316" s="38"/>
      <c r="F316" s="199" t="s">
        <v>740</v>
      </c>
      <c r="G316" s="38"/>
      <c r="H316" s="38"/>
      <c r="I316" s="195"/>
      <c r="J316" s="38"/>
      <c r="K316" s="38"/>
      <c r="L316" s="41"/>
      <c r="M316" s="196"/>
      <c r="N316" s="197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191</v>
      </c>
      <c r="AU316" s="19" t="s">
        <v>80</v>
      </c>
    </row>
    <row r="317" spans="1:65" s="12" customFormat="1" ht="22.9" customHeight="1">
      <c r="B317" s="164"/>
      <c r="C317" s="165"/>
      <c r="D317" s="166" t="s">
        <v>70</v>
      </c>
      <c r="E317" s="178" t="s">
        <v>741</v>
      </c>
      <c r="F317" s="178" t="s">
        <v>742</v>
      </c>
      <c r="G317" s="165"/>
      <c r="H317" s="165"/>
      <c r="I317" s="168"/>
      <c r="J317" s="179">
        <f>BK317</f>
        <v>0</v>
      </c>
      <c r="K317" s="165"/>
      <c r="L317" s="170"/>
      <c r="M317" s="171"/>
      <c r="N317" s="172"/>
      <c r="O317" s="172"/>
      <c r="P317" s="173">
        <f>SUM(P318:P320)</f>
        <v>0</v>
      </c>
      <c r="Q317" s="172"/>
      <c r="R317" s="173">
        <f>SUM(R318:R320)</f>
        <v>0</v>
      </c>
      <c r="S317" s="172"/>
      <c r="T317" s="174">
        <f>SUM(T318:T320)</f>
        <v>0</v>
      </c>
      <c r="AR317" s="175" t="s">
        <v>78</v>
      </c>
      <c r="AT317" s="176" t="s">
        <v>70</v>
      </c>
      <c r="AU317" s="176" t="s">
        <v>78</v>
      </c>
      <c r="AY317" s="175" t="s">
        <v>180</v>
      </c>
      <c r="BK317" s="177">
        <f>SUM(BK318:BK320)</f>
        <v>0</v>
      </c>
    </row>
    <row r="318" spans="1:65" s="2" customFormat="1" ht="16.5" customHeight="1">
      <c r="A318" s="36"/>
      <c r="B318" s="37"/>
      <c r="C318" s="180" t="s">
        <v>511</v>
      </c>
      <c r="D318" s="180" t="s">
        <v>182</v>
      </c>
      <c r="E318" s="181" t="s">
        <v>1841</v>
      </c>
      <c r="F318" s="182" t="s">
        <v>1842</v>
      </c>
      <c r="G318" s="183" t="s">
        <v>220</v>
      </c>
      <c r="H318" s="184">
        <v>4.9669999999999996</v>
      </c>
      <c r="I318" s="185"/>
      <c r="J318" s="186">
        <f>ROUND(I318*H318,2)</f>
        <v>0</v>
      </c>
      <c r="K318" s="182" t="s">
        <v>186</v>
      </c>
      <c r="L318" s="41"/>
      <c r="M318" s="187" t="s">
        <v>19</v>
      </c>
      <c r="N318" s="188" t="s">
        <v>42</v>
      </c>
      <c r="O318" s="66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1" t="s">
        <v>187</v>
      </c>
      <c r="AT318" s="191" t="s">
        <v>182</v>
      </c>
      <c r="AU318" s="191" t="s">
        <v>80</v>
      </c>
      <c r="AY318" s="19" t="s">
        <v>180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78</v>
      </c>
      <c r="BK318" s="192">
        <f>ROUND(I318*H318,2)</f>
        <v>0</v>
      </c>
      <c r="BL318" s="19" t="s">
        <v>187</v>
      </c>
      <c r="BM318" s="191" t="s">
        <v>1843</v>
      </c>
    </row>
    <row r="319" spans="1:65" s="2" customFormat="1" ht="29.25">
      <c r="A319" s="36"/>
      <c r="B319" s="37"/>
      <c r="C319" s="38"/>
      <c r="D319" s="193" t="s">
        <v>189</v>
      </c>
      <c r="E319" s="38"/>
      <c r="F319" s="194" t="s">
        <v>1844</v>
      </c>
      <c r="G319" s="38"/>
      <c r="H319" s="38"/>
      <c r="I319" s="195"/>
      <c r="J319" s="38"/>
      <c r="K319" s="38"/>
      <c r="L319" s="41"/>
      <c r="M319" s="196"/>
      <c r="N319" s="197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189</v>
      </c>
      <c r="AU319" s="19" t="s">
        <v>80</v>
      </c>
    </row>
    <row r="320" spans="1:65" s="2" customFormat="1" ht="11.25">
      <c r="A320" s="36"/>
      <c r="B320" s="37"/>
      <c r="C320" s="38"/>
      <c r="D320" s="198" t="s">
        <v>191</v>
      </c>
      <c r="E320" s="38"/>
      <c r="F320" s="199" t="s">
        <v>1845</v>
      </c>
      <c r="G320" s="38"/>
      <c r="H320" s="38"/>
      <c r="I320" s="195"/>
      <c r="J320" s="38"/>
      <c r="K320" s="38"/>
      <c r="L320" s="41"/>
      <c r="M320" s="196"/>
      <c r="N320" s="197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191</v>
      </c>
      <c r="AU320" s="19" t="s">
        <v>80</v>
      </c>
    </row>
    <row r="321" spans="1:65" s="12" customFormat="1" ht="25.9" customHeight="1">
      <c r="B321" s="164"/>
      <c r="C321" s="165"/>
      <c r="D321" s="166" t="s">
        <v>70</v>
      </c>
      <c r="E321" s="167" t="s">
        <v>749</v>
      </c>
      <c r="F321" s="167" t="s">
        <v>750</v>
      </c>
      <c r="G321" s="165"/>
      <c r="H321" s="165"/>
      <c r="I321" s="168"/>
      <c r="J321" s="169">
        <f>BK321</f>
        <v>0</v>
      </c>
      <c r="K321" s="165"/>
      <c r="L321" s="170"/>
      <c r="M321" s="171"/>
      <c r="N321" s="172"/>
      <c r="O321" s="172"/>
      <c r="P321" s="173">
        <f>P322+P360+P366+P377+P396+P434+P467+P517+P553+P613</f>
        <v>0</v>
      </c>
      <c r="Q321" s="172"/>
      <c r="R321" s="173">
        <f>R322+R360+R366+R377+R396+R434+R467+R517+R553+R613</f>
        <v>1.43771844</v>
      </c>
      <c r="S321" s="172"/>
      <c r="T321" s="174">
        <f>T322+T360+T366+T377+T396+T434+T467+T517+T553+T613</f>
        <v>0.80946799999999997</v>
      </c>
      <c r="AR321" s="175" t="s">
        <v>80</v>
      </c>
      <c r="AT321" s="176" t="s">
        <v>70</v>
      </c>
      <c r="AU321" s="176" t="s">
        <v>71</v>
      </c>
      <c r="AY321" s="175" t="s">
        <v>180</v>
      </c>
      <c r="BK321" s="177">
        <f>BK322+BK360+BK366+BK377+BK396+BK434+BK467+BK517+BK553+BK613</f>
        <v>0</v>
      </c>
    </row>
    <row r="322" spans="1:65" s="12" customFormat="1" ht="22.9" customHeight="1">
      <c r="B322" s="164"/>
      <c r="C322" s="165"/>
      <c r="D322" s="166" t="s">
        <v>70</v>
      </c>
      <c r="E322" s="178" t="s">
        <v>769</v>
      </c>
      <c r="F322" s="178" t="s">
        <v>770</v>
      </c>
      <c r="G322" s="165"/>
      <c r="H322" s="165"/>
      <c r="I322" s="168"/>
      <c r="J322" s="179">
        <f>BK322</f>
        <v>0</v>
      </c>
      <c r="K322" s="165"/>
      <c r="L322" s="170"/>
      <c r="M322" s="171"/>
      <c r="N322" s="172"/>
      <c r="O322" s="172"/>
      <c r="P322" s="173">
        <f>SUM(P323:P359)</f>
        <v>0</v>
      </c>
      <c r="Q322" s="172"/>
      <c r="R322" s="173">
        <f>SUM(R323:R359)</f>
        <v>8.33671E-2</v>
      </c>
      <c r="S322" s="172"/>
      <c r="T322" s="174">
        <f>SUM(T323:T359)</f>
        <v>8.3936999999999998E-2</v>
      </c>
      <c r="AR322" s="175" t="s">
        <v>80</v>
      </c>
      <c r="AT322" s="176" t="s">
        <v>70</v>
      </c>
      <c r="AU322" s="176" t="s">
        <v>78</v>
      </c>
      <c r="AY322" s="175" t="s">
        <v>180</v>
      </c>
      <c r="BK322" s="177">
        <f>SUM(BK323:BK359)</f>
        <v>0</v>
      </c>
    </row>
    <row r="323" spans="1:65" s="2" customFormat="1" ht="37.9" customHeight="1">
      <c r="A323" s="36"/>
      <c r="B323" s="37"/>
      <c r="C323" s="180" t="s">
        <v>519</v>
      </c>
      <c r="D323" s="180" t="s">
        <v>182</v>
      </c>
      <c r="E323" s="181" t="s">
        <v>1846</v>
      </c>
      <c r="F323" s="182" t="s">
        <v>1847</v>
      </c>
      <c r="G323" s="183" t="s">
        <v>230</v>
      </c>
      <c r="H323" s="184">
        <v>11.7</v>
      </c>
      <c r="I323" s="185"/>
      <c r="J323" s="186">
        <f>ROUND(I323*H323,2)</f>
        <v>0</v>
      </c>
      <c r="K323" s="182" t="s">
        <v>186</v>
      </c>
      <c r="L323" s="41"/>
      <c r="M323" s="187" t="s">
        <v>19</v>
      </c>
      <c r="N323" s="188" t="s">
        <v>42</v>
      </c>
      <c r="O323" s="66"/>
      <c r="P323" s="189">
        <f>O323*H323</f>
        <v>0</v>
      </c>
      <c r="Q323" s="189">
        <v>0</v>
      </c>
      <c r="R323" s="189">
        <f>Q323*H323</f>
        <v>0</v>
      </c>
      <c r="S323" s="189">
        <v>5.2500000000000003E-3</v>
      </c>
      <c r="T323" s="190">
        <f>S323*H323</f>
        <v>6.1425E-2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91" t="s">
        <v>312</v>
      </c>
      <c r="AT323" s="191" t="s">
        <v>182</v>
      </c>
      <c r="AU323" s="191" t="s">
        <v>80</v>
      </c>
      <c r="AY323" s="19" t="s">
        <v>180</v>
      </c>
      <c r="BE323" s="192">
        <f>IF(N323="základní",J323,0)</f>
        <v>0</v>
      </c>
      <c r="BF323" s="192">
        <f>IF(N323="snížená",J323,0)</f>
        <v>0</v>
      </c>
      <c r="BG323" s="192">
        <f>IF(N323="zákl. přenesená",J323,0)</f>
        <v>0</v>
      </c>
      <c r="BH323" s="192">
        <f>IF(N323="sníž. přenesená",J323,0)</f>
        <v>0</v>
      </c>
      <c r="BI323" s="192">
        <f>IF(N323="nulová",J323,0)</f>
        <v>0</v>
      </c>
      <c r="BJ323" s="19" t="s">
        <v>78</v>
      </c>
      <c r="BK323" s="192">
        <f>ROUND(I323*H323,2)</f>
        <v>0</v>
      </c>
      <c r="BL323" s="19" t="s">
        <v>312</v>
      </c>
      <c r="BM323" s="191" t="s">
        <v>1848</v>
      </c>
    </row>
    <row r="324" spans="1:65" s="2" customFormat="1" ht="39">
      <c r="A324" s="36"/>
      <c r="B324" s="37"/>
      <c r="C324" s="38"/>
      <c r="D324" s="193" t="s">
        <v>189</v>
      </c>
      <c r="E324" s="38"/>
      <c r="F324" s="194" t="s">
        <v>1849</v>
      </c>
      <c r="G324" s="38"/>
      <c r="H324" s="38"/>
      <c r="I324" s="195"/>
      <c r="J324" s="38"/>
      <c r="K324" s="38"/>
      <c r="L324" s="41"/>
      <c r="M324" s="196"/>
      <c r="N324" s="197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189</v>
      </c>
      <c r="AU324" s="19" t="s">
        <v>80</v>
      </c>
    </row>
    <row r="325" spans="1:65" s="2" customFormat="1" ht="11.25">
      <c r="A325" s="36"/>
      <c r="B325" s="37"/>
      <c r="C325" s="38"/>
      <c r="D325" s="198" t="s">
        <v>191</v>
      </c>
      <c r="E325" s="38"/>
      <c r="F325" s="199" t="s">
        <v>1850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191</v>
      </c>
      <c r="AU325" s="19" t="s">
        <v>80</v>
      </c>
    </row>
    <row r="326" spans="1:65" s="13" customFormat="1" ht="11.25">
      <c r="B326" s="200"/>
      <c r="C326" s="201"/>
      <c r="D326" s="193" t="s">
        <v>193</v>
      </c>
      <c r="E326" s="202" t="s">
        <v>19</v>
      </c>
      <c r="F326" s="203" t="s">
        <v>1851</v>
      </c>
      <c r="G326" s="201"/>
      <c r="H326" s="202" t="s">
        <v>19</v>
      </c>
      <c r="I326" s="204"/>
      <c r="J326" s="201"/>
      <c r="K326" s="201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193</v>
      </c>
      <c r="AU326" s="209" t="s">
        <v>80</v>
      </c>
      <c r="AV326" s="13" t="s">
        <v>78</v>
      </c>
      <c r="AW326" s="13" t="s">
        <v>33</v>
      </c>
      <c r="AX326" s="13" t="s">
        <v>71</v>
      </c>
      <c r="AY326" s="209" t="s">
        <v>180</v>
      </c>
    </row>
    <row r="327" spans="1:65" s="14" customFormat="1" ht="11.25">
      <c r="B327" s="210"/>
      <c r="C327" s="211"/>
      <c r="D327" s="193" t="s">
        <v>193</v>
      </c>
      <c r="E327" s="212" t="s">
        <v>19</v>
      </c>
      <c r="F327" s="213" t="s">
        <v>1852</v>
      </c>
      <c r="G327" s="211"/>
      <c r="H327" s="214">
        <v>11.7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193</v>
      </c>
      <c r="AU327" s="220" t="s">
        <v>80</v>
      </c>
      <c r="AV327" s="14" t="s">
        <v>80</v>
      </c>
      <c r="AW327" s="14" t="s">
        <v>33</v>
      </c>
      <c r="AX327" s="14" t="s">
        <v>78</v>
      </c>
      <c r="AY327" s="220" t="s">
        <v>180</v>
      </c>
    </row>
    <row r="328" spans="1:65" s="2" customFormat="1" ht="24.2" customHeight="1">
      <c r="A328" s="36"/>
      <c r="B328" s="37"/>
      <c r="C328" s="180" t="s">
        <v>526</v>
      </c>
      <c r="D328" s="180" t="s">
        <v>182</v>
      </c>
      <c r="E328" s="181" t="s">
        <v>788</v>
      </c>
      <c r="F328" s="182" t="s">
        <v>789</v>
      </c>
      <c r="G328" s="183" t="s">
        <v>230</v>
      </c>
      <c r="H328" s="184">
        <v>16.079999999999998</v>
      </c>
      <c r="I328" s="185"/>
      <c r="J328" s="186">
        <f>ROUND(I328*H328,2)</f>
        <v>0</v>
      </c>
      <c r="K328" s="182" t="s">
        <v>304</v>
      </c>
      <c r="L328" s="41"/>
      <c r="M328" s="187" t="s">
        <v>19</v>
      </c>
      <c r="N328" s="188" t="s">
        <v>42</v>
      </c>
      <c r="O328" s="66"/>
      <c r="P328" s="189">
        <f>O328*H328</f>
        <v>0</v>
      </c>
      <c r="Q328" s="189">
        <v>0</v>
      </c>
      <c r="R328" s="189">
        <f>Q328*H328</f>
        <v>0</v>
      </c>
      <c r="S328" s="189">
        <v>1.4E-3</v>
      </c>
      <c r="T328" s="190">
        <f>S328*H328</f>
        <v>2.2511999999999997E-2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312</v>
      </c>
      <c r="AT328" s="191" t="s">
        <v>182</v>
      </c>
      <c r="AU328" s="191" t="s">
        <v>80</v>
      </c>
      <c r="AY328" s="19" t="s">
        <v>180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78</v>
      </c>
      <c r="BK328" s="192">
        <f>ROUND(I328*H328,2)</f>
        <v>0</v>
      </c>
      <c r="BL328" s="19" t="s">
        <v>312</v>
      </c>
      <c r="BM328" s="191" t="s">
        <v>1853</v>
      </c>
    </row>
    <row r="329" spans="1:65" s="2" customFormat="1" ht="19.5">
      <c r="A329" s="36"/>
      <c r="B329" s="37"/>
      <c r="C329" s="38"/>
      <c r="D329" s="193" t="s">
        <v>189</v>
      </c>
      <c r="E329" s="38"/>
      <c r="F329" s="194" t="s">
        <v>789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189</v>
      </c>
      <c r="AU329" s="19" t="s">
        <v>80</v>
      </c>
    </row>
    <row r="330" spans="1:65" s="13" customFormat="1" ht="11.25">
      <c r="B330" s="200"/>
      <c r="C330" s="201"/>
      <c r="D330" s="193" t="s">
        <v>193</v>
      </c>
      <c r="E330" s="202" t="s">
        <v>19</v>
      </c>
      <c r="F330" s="203" t="s">
        <v>1851</v>
      </c>
      <c r="G330" s="201"/>
      <c r="H330" s="202" t="s">
        <v>19</v>
      </c>
      <c r="I330" s="204"/>
      <c r="J330" s="201"/>
      <c r="K330" s="201"/>
      <c r="L330" s="205"/>
      <c r="M330" s="206"/>
      <c r="N330" s="207"/>
      <c r="O330" s="207"/>
      <c r="P330" s="207"/>
      <c r="Q330" s="207"/>
      <c r="R330" s="207"/>
      <c r="S330" s="207"/>
      <c r="T330" s="208"/>
      <c r="AT330" s="209" t="s">
        <v>193</v>
      </c>
      <c r="AU330" s="209" t="s">
        <v>80</v>
      </c>
      <c r="AV330" s="13" t="s">
        <v>78</v>
      </c>
      <c r="AW330" s="13" t="s">
        <v>33</v>
      </c>
      <c r="AX330" s="13" t="s">
        <v>71</v>
      </c>
      <c r="AY330" s="209" t="s">
        <v>180</v>
      </c>
    </row>
    <row r="331" spans="1:65" s="14" customFormat="1" ht="22.5">
      <c r="B331" s="210"/>
      <c r="C331" s="211"/>
      <c r="D331" s="193" t="s">
        <v>193</v>
      </c>
      <c r="E331" s="212" t="s">
        <v>19</v>
      </c>
      <c r="F331" s="213" t="s">
        <v>1854</v>
      </c>
      <c r="G331" s="211"/>
      <c r="H331" s="214">
        <v>16.079999999999998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193</v>
      </c>
      <c r="AU331" s="220" t="s">
        <v>80</v>
      </c>
      <c r="AV331" s="14" t="s">
        <v>80</v>
      </c>
      <c r="AW331" s="14" t="s">
        <v>33</v>
      </c>
      <c r="AX331" s="14" t="s">
        <v>78</v>
      </c>
      <c r="AY331" s="220" t="s">
        <v>180</v>
      </c>
    </row>
    <row r="332" spans="1:65" s="2" customFormat="1" ht="24.2" customHeight="1">
      <c r="A332" s="36"/>
      <c r="B332" s="37"/>
      <c r="C332" s="180" t="s">
        <v>533</v>
      </c>
      <c r="D332" s="180" t="s">
        <v>182</v>
      </c>
      <c r="E332" s="181" t="s">
        <v>792</v>
      </c>
      <c r="F332" s="182" t="s">
        <v>793</v>
      </c>
      <c r="G332" s="183" t="s">
        <v>230</v>
      </c>
      <c r="H332" s="184">
        <v>11.7</v>
      </c>
      <c r="I332" s="185"/>
      <c r="J332" s="186">
        <f>ROUND(I332*H332,2)</f>
        <v>0</v>
      </c>
      <c r="K332" s="182" t="s">
        <v>186</v>
      </c>
      <c r="L332" s="41"/>
      <c r="M332" s="187" t="s">
        <v>19</v>
      </c>
      <c r="N332" s="188" t="s">
        <v>42</v>
      </c>
      <c r="O332" s="66"/>
      <c r="P332" s="189">
        <f>O332*H332</f>
        <v>0</v>
      </c>
      <c r="Q332" s="189">
        <v>4.2000000000000002E-4</v>
      </c>
      <c r="R332" s="189">
        <f>Q332*H332</f>
        <v>4.914E-3</v>
      </c>
      <c r="S332" s="189">
        <v>0</v>
      </c>
      <c r="T332" s="19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91" t="s">
        <v>312</v>
      </c>
      <c r="AT332" s="191" t="s">
        <v>182</v>
      </c>
      <c r="AU332" s="191" t="s">
        <v>80</v>
      </c>
      <c r="AY332" s="19" t="s">
        <v>180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9" t="s">
        <v>78</v>
      </c>
      <c r="BK332" s="192">
        <f>ROUND(I332*H332,2)</f>
        <v>0</v>
      </c>
      <c r="BL332" s="19" t="s">
        <v>312</v>
      </c>
      <c r="BM332" s="191" t="s">
        <v>1855</v>
      </c>
    </row>
    <row r="333" spans="1:65" s="2" customFormat="1" ht="29.25">
      <c r="A333" s="36"/>
      <c r="B333" s="37"/>
      <c r="C333" s="38"/>
      <c r="D333" s="193" t="s">
        <v>189</v>
      </c>
      <c r="E333" s="38"/>
      <c r="F333" s="194" t="s">
        <v>795</v>
      </c>
      <c r="G333" s="38"/>
      <c r="H333" s="38"/>
      <c r="I333" s="195"/>
      <c r="J333" s="38"/>
      <c r="K333" s="38"/>
      <c r="L333" s="41"/>
      <c r="M333" s="196"/>
      <c r="N333" s="197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189</v>
      </c>
      <c r="AU333" s="19" t="s">
        <v>80</v>
      </c>
    </row>
    <row r="334" spans="1:65" s="2" customFormat="1" ht="11.25">
      <c r="A334" s="36"/>
      <c r="B334" s="37"/>
      <c r="C334" s="38"/>
      <c r="D334" s="198" t="s">
        <v>191</v>
      </c>
      <c r="E334" s="38"/>
      <c r="F334" s="199" t="s">
        <v>796</v>
      </c>
      <c r="G334" s="38"/>
      <c r="H334" s="38"/>
      <c r="I334" s="195"/>
      <c r="J334" s="38"/>
      <c r="K334" s="38"/>
      <c r="L334" s="41"/>
      <c r="M334" s="196"/>
      <c r="N334" s="197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191</v>
      </c>
      <c r="AU334" s="19" t="s">
        <v>80</v>
      </c>
    </row>
    <row r="335" spans="1:65" s="13" customFormat="1" ht="11.25">
      <c r="B335" s="200"/>
      <c r="C335" s="201"/>
      <c r="D335" s="193" t="s">
        <v>193</v>
      </c>
      <c r="E335" s="202" t="s">
        <v>19</v>
      </c>
      <c r="F335" s="203" t="s">
        <v>1851</v>
      </c>
      <c r="G335" s="201"/>
      <c r="H335" s="202" t="s">
        <v>19</v>
      </c>
      <c r="I335" s="204"/>
      <c r="J335" s="201"/>
      <c r="K335" s="201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193</v>
      </c>
      <c r="AU335" s="209" t="s">
        <v>80</v>
      </c>
      <c r="AV335" s="13" t="s">
        <v>78</v>
      </c>
      <c r="AW335" s="13" t="s">
        <v>33</v>
      </c>
      <c r="AX335" s="13" t="s">
        <v>71</v>
      </c>
      <c r="AY335" s="209" t="s">
        <v>180</v>
      </c>
    </row>
    <row r="336" spans="1:65" s="14" customFormat="1" ht="11.25">
      <c r="B336" s="210"/>
      <c r="C336" s="211"/>
      <c r="D336" s="193" t="s">
        <v>193</v>
      </c>
      <c r="E336" s="212" t="s">
        <v>19</v>
      </c>
      <c r="F336" s="213" t="s">
        <v>1856</v>
      </c>
      <c r="G336" s="211"/>
      <c r="H336" s="214">
        <v>11.7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193</v>
      </c>
      <c r="AU336" s="220" t="s">
        <v>80</v>
      </c>
      <c r="AV336" s="14" t="s">
        <v>80</v>
      </c>
      <c r="AW336" s="14" t="s">
        <v>33</v>
      </c>
      <c r="AX336" s="14" t="s">
        <v>78</v>
      </c>
      <c r="AY336" s="220" t="s">
        <v>180</v>
      </c>
    </row>
    <row r="337" spans="1:65" s="2" customFormat="1" ht="24.2" customHeight="1">
      <c r="A337" s="36"/>
      <c r="B337" s="37"/>
      <c r="C337" s="232" t="s">
        <v>541</v>
      </c>
      <c r="D337" s="232" t="s">
        <v>301</v>
      </c>
      <c r="E337" s="233" t="s">
        <v>799</v>
      </c>
      <c r="F337" s="234" t="s">
        <v>800</v>
      </c>
      <c r="G337" s="235" t="s">
        <v>230</v>
      </c>
      <c r="H337" s="236">
        <v>11.933999999999999</v>
      </c>
      <c r="I337" s="237"/>
      <c r="J337" s="238">
        <f>ROUND(I337*H337,2)</f>
        <v>0</v>
      </c>
      <c r="K337" s="234" t="s">
        <v>186</v>
      </c>
      <c r="L337" s="239"/>
      <c r="M337" s="240" t="s">
        <v>19</v>
      </c>
      <c r="N337" s="241" t="s">
        <v>42</v>
      </c>
      <c r="O337" s="66"/>
      <c r="P337" s="189">
        <f>O337*H337</f>
        <v>0</v>
      </c>
      <c r="Q337" s="189">
        <v>6.0800000000000003E-3</v>
      </c>
      <c r="R337" s="189">
        <f>Q337*H337</f>
        <v>7.2558719999999993E-2</v>
      </c>
      <c r="S337" s="189">
        <v>0</v>
      </c>
      <c r="T337" s="190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91" t="s">
        <v>475</v>
      </c>
      <c r="AT337" s="191" t="s">
        <v>301</v>
      </c>
      <c r="AU337" s="191" t="s">
        <v>80</v>
      </c>
      <c r="AY337" s="19" t="s">
        <v>180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9" t="s">
        <v>78</v>
      </c>
      <c r="BK337" s="192">
        <f>ROUND(I337*H337,2)</f>
        <v>0</v>
      </c>
      <c r="BL337" s="19" t="s">
        <v>312</v>
      </c>
      <c r="BM337" s="191" t="s">
        <v>1857</v>
      </c>
    </row>
    <row r="338" spans="1:65" s="2" customFormat="1" ht="11.25">
      <c r="A338" s="36"/>
      <c r="B338" s="37"/>
      <c r="C338" s="38"/>
      <c r="D338" s="193" t="s">
        <v>189</v>
      </c>
      <c r="E338" s="38"/>
      <c r="F338" s="194" t="s">
        <v>800</v>
      </c>
      <c r="G338" s="38"/>
      <c r="H338" s="38"/>
      <c r="I338" s="195"/>
      <c r="J338" s="38"/>
      <c r="K338" s="38"/>
      <c r="L338" s="41"/>
      <c r="M338" s="196"/>
      <c r="N338" s="197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189</v>
      </c>
      <c r="AU338" s="19" t="s">
        <v>80</v>
      </c>
    </row>
    <row r="339" spans="1:65" s="13" customFormat="1" ht="11.25">
      <c r="B339" s="200"/>
      <c r="C339" s="201"/>
      <c r="D339" s="193" t="s">
        <v>193</v>
      </c>
      <c r="E339" s="202" t="s">
        <v>19</v>
      </c>
      <c r="F339" s="203" t="s">
        <v>802</v>
      </c>
      <c r="G339" s="201"/>
      <c r="H339" s="202" t="s">
        <v>19</v>
      </c>
      <c r="I339" s="204"/>
      <c r="J339" s="201"/>
      <c r="K339" s="201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193</v>
      </c>
      <c r="AU339" s="209" t="s">
        <v>80</v>
      </c>
      <c r="AV339" s="13" t="s">
        <v>78</v>
      </c>
      <c r="AW339" s="13" t="s">
        <v>33</v>
      </c>
      <c r="AX339" s="13" t="s">
        <v>71</v>
      </c>
      <c r="AY339" s="209" t="s">
        <v>180</v>
      </c>
    </row>
    <row r="340" spans="1:65" s="14" customFormat="1" ht="11.25">
      <c r="B340" s="210"/>
      <c r="C340" s="211"/>
      <c r="D340" s="193" t="s">
        <v>193</v>
      </c>
      <c r="E340" s="212" t="s">
        <v>19</v>
      </c>
      <c r="F340" s="213" t="s">
        <v>1858</v>
      </c>
      <c r="G340" s="211"/>
      <c r="H340" s="214">
        <v>11.7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193</v>
      </c>
      <c r="AU340" s="220" t="s">
        <v>80</v>
      </c>
      <c r="AV340" s="14" t="s">
        <v>80</v>
      </c>
      <c r="AW340" s="14" t="s">
        <v>33</v>
      </c>
      <c r="AX340" s="14" t="s">
        <v>78</v>
      </c>
      <c r="AY340" s="220" t="s">
        <v>180</v>
      </c>
    </row>
    <row r="341" spans="1:65" s="14" customFormat="1" ht="11.25">
      <c r="B341" s="210"/>
      <c r="C341" s="211"/>
      <c r="D341" s="193" t="s">
        <v>193</v>
      </c>
      <c r="E341" s="211"/>
      <c r="F341" s="213" t="s">
        <v>1859</v>
      </c>
      <c r="G341" s="211"/>
      <c r="H341" s="214">
        <v>11.933999999999999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193</v>
      </c>
      <c r="AU341" s="220" t="s">
        <v>80</v>
      </c>
      <c r="AV341" s="14" t="s">
        <v>80</v>
      </c>
      <c r="AW341" s="14" t="s">
        <v>4</v>
      </c>
      <c r="AX341" s="14" t="s">
        <v>78</v>
      </c>
      <c r="AY341" s="220" t="s">
        <v>180</v>
      </c>
    </row>
    <row r="342" spans="1:65" s="2" customFormat="1" ht="24.2" customHeight="1">
      <c r="A342" s="36"/>
      <c r="B342" s="37"/>
      <c r="C342" s="180" t="s">
        <v>548</v>
      </c>
      <c r="D342" s="180" t="s">
        <v>182</v>
      </c>
      <c r="E342" s="181" t="s">
        <v>806</v>
      </c>
      <c r="F342" s="182" t="s">
        <v>807</v>
      </c>
      <c r="G342" s="183" t="s">
        <v>230</v>
      </c>
      <c r="H342" s="184">
        <v>16.079999999999998</v>
      </c>
      <c r="I342" s="185"/>
      <c r="J342" s="186">
        <f>ROUND(I342*H342,2)</f>
        <v>0</v>
      </c>
      <c r="K342" s="182" t="s">
        <v>186</v>
      </c>
      <c r="L342" s="41"/>
      <c r="M342" s="187" t="s">
        <v>19</v>
      </c>
      <c r="N342" s="188" t="s">
        <v>42</v>
      </c>
      <c r="O342" s="66"/>
      <c r="P342" s="189">
        <f>O342*H342</f>
        <v>0</v>
      </c>
      <c r="Q342" s="189">
        <v>1E-4</v>
      </c>
      <c r="R342" s="189">
        <f>Q342*H342</f>
        <v>1.6079999999999998E-3</v>
      </c>
      <c r="S342" s="189">
        <v>0</v>
      </c>
      <c r="T342" s="19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1" t="s">
        <v>312</v>
      </c>
      <c r="AT342" s="191" t="s">
        <v>182</v>
      </c>
      <c r="AU342" s="191" t="s">
        <v>80</v>
      </c>
      <c r="AY342" s="19" t="s">
        <v>180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78</v>
      </c>
      <c r="BK342" s="192">
        <f>ROUND(I342*H342,2)</f>
        <v>0</v>
      </c>
      <c r="BL342" s="19" t="s">
        <v>312</v>
      </c>
      <c r="BM342" s="191" t="s">
        <v>1860</v>
      </c>
    </row>
    <row r="343" spans="1:65" s="2" customFormat="1" ht="19.5">
      <c r="A343" s="36"/>
      <c r="B343" s="37"/>
      <c r="C343" s="38"/>
      <c r="D343" s="193" t="s">
        <v>189</v>
      </c>
      <c r="E343" s="38"/>
      <c r="F343" s="194" t="s">
        <v>809</v>
      </c>
      <c r="G343" s="38"/>
      <c r="H343" s="38"/>
      <c r="I343" s="195"/>
      <c r="J343" s="38"/>
      <c r="K343" s="38"/>
      <c r="L343" s="41"/>
      <c r="M343" s="196"/>
      <c r="N343" s="19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189</v>
      </c>
      <c r="AU343" s="19" t="s">
        <v>80</v>
      </c>
    </row>
    <row r="344" spans="1:65" s="2" customFormat="1" ht="11.25">
      <c r="A344" s="36"/>
      <c r="B344" s="37"/>
      <c r="C344" s="38"/>
      <c r="D344" s="198" t="s">
        <v>191</v>
      </c>
      <c r="E344" s="38"/>
      <c r="F344" s="199" t="s">
        <v>810</v>
      </c>
      <c r="G344" s="38"/>
      <c r="H344" s="38"/>
      <c r="I344" s="195"/>
      <c r="J344" s="38"/>
      <c r="K344" s="38"/>
      <c r="L344" s="41"/>
      <c r="M344" s="196"/>
      <c r="N344" s="197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191</v>
      </c>
      <c r="AU344" s="19" t="s">
        <v>80</v>
      </c>
    </row>
    <row r="345" spans="1:65" s="13" customFormat="1" ht="11.25">
      <c r="B345" s="200"/>
      <c r="C345" s="201"/>
      <c r="D345" s="193" t="s">
        <v>193</v>
      </c>
      <c r="E345" s="202" t="s">
        <v>19</v>
      </c>
      <c r="F345" s="203" t="s">
        <v>1861</v>
      </c>
      <c r="G345" s="201"/>
      <c r="H345" s="202" t="s">
        <v>19</v>
      </c>
      <c r="I345" s="204"/>
      <c r="J345" s="201"/>
      <c r="K345" s="201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193</v>
      </c>
      <c r="AU345" s="209" t="s">
        <v>80</v>
      </c>
      <c r="AV345" s="13" t="s">
        <v>78</v>
      </c>
      <c r="AW345" s="13" t="s">
        <v>33</v>
      </c>
      <c r="AX345" s="13" t="s">
        <v>71</v>
      </c>
      <c r="AY345" s="209" t="s">
        <v>180</v>
      </c>
    </row>
    <row r="346" spans="1:65" s="14" customFormat="1" ht="22.5">
      <c r="B346" s="210"/>
      <c r="C346" s="211"/>
      <c r="D346" s="193" t="s">
        <v>193</v>
      </c>
      <c r="E346" s="212" t="s">
        <v>19</v>
      </c>
      <c r="F346" s="213" t="s">
        <v>1862</v>
      </c>
      <c r="G346" s="211"/>
      <c r="H346" s="214">
        <v>16.079999999999998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193</v>
      </c>
      <c r="AU346" s="220" t="s">
        <v>80</v>
      </c>
      <c r="AV346" s="14" t="s">
        <v>80</v>
      </c>
      <c r="AW346" s="14" t="s">
        <v>33</v>
      </c>
      <c r="AX346" s="14" t="s">
        <v>78</v>
      </c>
      <c r="AY346" s="220" t="s">
        <v>180</v>
      </c>
    </row>
    <row r="347" spans="1:65" s="2" customFormat="1" ht="24.2" customHeight="1">
      <c r="A347" s="36"/>
      <c r="B347" s="37"/>
      <c r="C347" s="232" t="s">
        <v>555</v>
      </c>
      <c r="D347" s="232" t="s">
        <v>301</v>
      </c>
      <c r="E347" s="233" t="s">
        <v>812</v>
      </c>
      <c r="F347" s="234" t="s">
        <v>813</v>
      </c>
      <c r="G347" s="235" t="s">
        <v>230</v>
      </c>
      <c r="H347" s="236">
        <v>16.402000000000001</v>
      </c>
      <c r="I347" s="237"/>
      <c r="J347" s="238">
        <f>ROUND(I347*H347,2)</f>
        <v>0</v>
      </c>
      <c r="K347" s="234" t="s">
        <v>186</v>
      </c>
      <c r="L347" s="239"/>
      <c r="M347" s="240" t="s">
        <v>19</v>
      </c>
      <c r="N347" s="241" t="s">
        <v>42</v>
      </c>
      <c r="O347" s="66"/>
      <c r="P347" s="189">
        <f>O347*H347</f>
        <v>0</v>
      </c>
      <c r="Q347" s="189">
        <v>1.9000000000000001E-4</v>
      </c>
      <c r="R347" s="189">
        <f>Q347*H347</f>
        <v>3.1163800000000002E-3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475</v>
      </c>
      <c r="AT347" s="191" t="s">
        <v>301</v>
      </c>
      <c r="AU347" s="191" t="s">
        <v>80</v>
      </c>
      <c r="AY347" s="19" t="s">
        <v>180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78</v>
      </c>
      <c r="BK347" s="192">
        <f>ROUND(I347*H347,2)</f>
        <v>0</v>
      </c>
      <c r="BL347" s="19" t="s">
        <v>312</v>
      </c>
      <c r="BM347" s="191" t="s">
        <v>1863</v>
      </c>
    </row>
    <row r="348" spans="1:65" s="2" customFormat="1" ht="19.5">
      <c r="A348" s="36"/>
      <c r="B348" s="37"/>
      <c r="C348" s="38"/>
      <c r="D348" s="193" t="s">
        <v>189</v>
      </c>
      <c r="E348" s="38"/>
      <c r="F348" s="194" t="s">
        <v>813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189</v>
      </c>
      <c r="AU348" s="19" t="s">
        <v>80</v>
      </c>
    </row>
    <row r="349" spans="1:65" s="13" customFormat="1" ht="11.25">
      <c r="B349" s="200"/>
      <c r="C349" s="201"/>
      <c r="D349" s="193" t="s">
        <v>193</v>
      </c>
      <c r="E349" s="202" t="s">
        <v>19</v>
      </c>
      <c r="F349" s="203" t="s">
        <v>802</v>
      </c>
      <c r="G349" s="201"/>
      <c r="H349" s="202" t="s">
        <v>19</v>
      </c>
      <c r="I349" s="204"/>
      <c r="J349" s="201"/>
      <c r="K349" s="201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193</v>
      </c>
      <c r="AU349" s="209" t="s">
        <v>80</v>
      </c>
      <c r="AV349" s="13" t="s">
        <v>78</v>
      </c>
      <c r="AW349" s="13" t="s">
        <v>33</v>
      </c>
      <c r="AX349" s="13" t="s">
        <v>71</v>
      </c>
      <c r="AY349" s="209" t="s">
        <v>180</v>
      </c>
    </row>
    <row r="350" spans="1:65" s="14" customFormat="1" ht="11.25">
      <c r="B350" s="210"/>
      <c r="C350" s="211"/>
      <c r="D350" s="193" t="s">
        <v>193</v>
      </c>
      <c r="E350" s="212" t="s">
        <v>19</v>
      </c>
      <c r="F350" s="213" t="s">
        <v>1864</v>
      </c>
      <c r="G350" s="211"/>
      <c r="H350" s="214">
        <v>16.079999999999998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193</v>
      </c>
      <c r="AU350" s="220" t="s">
        <v>80</v>
      </c>
      <c r="AV350" s="14" t="s">
        <v>80</v>
      </c>
      <c r="AW350" s="14" t="s">
        <v>33</v>
      </c>
      <c r="AX350" s="14" t="s">
        <v>78</v>
      </c>
      <c r="AY350" s="220" t="s">
        <v>180</v>
      </c>
    </row>
    <row r="351" spans="1:65" s="14" customFormat="1" ht="11.25">
      <c r="B351" s="210"/>
      <c r="C351" s="211"/>
      <c r="D351" s="193" t="s">
        <v>193</v>
      </c>
      <c r="E351" s="211"/>
      <c r="F351" s="213" t="s">
        <v>1865</v>
      </c>
      <c r="G351" s="211"/>
      <c r="H351" s="214">
        <v>16.402000000000001</v>
      </c>
      <c r="I351" s="215"/>
      <c r="J351" s="211"/>
      <c r="K351" s="211"/>
      <c r="L351" s="216"/>
      <c r="M351" s="217"/>
      <c r="N351" s="218"/>
      <c r="O351" s="218"/>
      <c r="P351" s="218"/>
      <c r="Q351" s="218"/>
      <c r="R351" s="218"/>
      <c r="S351" s="218"/>
      <c r="T351" s="219"/>
      <c r="AT351" s="220" t="s">
        <v>193</v>
      </c>
      <c r="AU351" s="220" t="s">
        <v>80</v>
      </c>
      <c r="AV351" s="14" t="s">
        <v>80</v>
      </c>
      <c r="AW351" s="14" t="s">
        <v>4</v>
      </c>
      <c r="AX351" s="14" t="s">
        <v>78</v>
      </c>
      <c r="AY351" s="220" t="s">
        <v>180</v>
      </c>
    </row>
    <row r="352" spans="1:65" s="2" customFormat="1" ht="33" customHeight="1">
      <c r="A352" s="36"/>
      <c r="B352" s="37"/>
      <c r="C352" s="180" t="s">
        <v>911</v>
      </c>
      <c r="D352" s="180" t="s">
        <v>182</v>
      </c>
      <c r="E352" s="181" t="s">
        <v>818</v>
      </c>
      <c r="F352" s="182" t="s">
        <v>819</v>
      </c>
      <c r="G352" s="183" t="s">
        <v>230</v>
      </c>
      <c r="H352" s="184">
        <v>11.7</v>
      </c>
      <c r="I352" s="185"/>
      <c r="J352" s="186">
        <f>ROUND(I352*H352,2)</f>
        <v>0</v>
      </c>
      <c r="K352" s="182" t="s">
        <v>304</v>
      </c>
      <c r="L352" s="41"/>
      <c r="M352" s="187" t="s">
        <v>19</v>
      </c>
      <c r="N352" s="188" t="s">
        <v>42</v>
      </c>
      <c r="O352" s="66"/>
      <c r="P352" s="189">
        <f>O352*H352</f>
        <v>0</v>
      </c>
      <c r="Q352" s="189">
        <v>1E-4</v>
      </c>
      <c r="R352" s="189">
        <f>Q352*H352</f>
        <v>1.17E-3</v>
      </c>
      <c r="S352" s="189">
        <v>0</v>
      </c>
      <c r="T352" s="190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1" t="s">
        <v>312</v>
      </c>
      <c r="AT352" s="191" t="s">
        <v>182</v>
      </c>
      <c r="AU352" s="191" t="s">
        <v>80</v>
      </c>
      <c r="AY352" s="19" t="s">
        <v>180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78</v>
      </c>
      <c r="BK352" s="192">
        <f>ROUND(I352*H352,2)</f>
        <v>0</v>
      </c>
      <c r="BL352" s="19" t="s">
        <v>312</v>
      </c>
      <c r="BM352" s="191" t="s">
        <v>1866</v>
      </c>
    </row>
    <row r="353" spans="1:65" s="2" customFormat="1" ht="19.5">
      <c r="A353" s="36"/>
      <c r="B353" s="37"/>
      <c r="C353" s="38"/>
      <c r="D353" s="193" t="s">
        <v>189</v>
      </c>
      <c r="E353" s="38"/>
      <c r="F353" s="194" t="s">
        <v>819</v>
      </c>
      <c r="G353" s="38"/>
      <c r="H353" s="38"/>
      <c r="I353" s="195"/>
      <c r="J353" s="38"/>
      <c r="K353" s="38"/>
      <c r="L353" s="41"/>
      <c r="M353" s="196"/>
      <c r="N353" s="19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189</v>
      </c>
      <c r="AU353" s="19" t="s">
        <v>80</v>
      </c>
    </row>
    <row r="354" spans="1:65" s="13" customFormat="1" ht="11.25">
      <c r="B354" s="200"/>
      <c r="C354" s="201"/>
      <c r="D354" s="193" t="s">
        <v>193</v>
      </c>
      <c r="E354" s="202" t="s">
        <v>19</v>
      </c>
      <c r="F354" s="203" t="s">
        <v>777</v>
      </c>
      <c r="G354" s="201"/>
      <c r="H354" s="202" t="s">
        <v>19</v>
      </c>
      <c r="I354" s="204"/>
      <c r="J354" s="201"/>
      <c r="K354" s="201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193</v>
      </c>
      <c r="AU354" s="209" t="s">
        <v>80</v>
      </c>
      <c r="AV354" s="13" t="s">
        <v>78</v>
      </c>
      <c r="AW354" s="13" t="s">
        <v>33</v>
      </c>
      <c r="AX354" s="13" t="s">
        <v>71</v>
      </c>
      <c r="AY354" s="209" t="s">
        <v>180</v>
      </c>
    </row>
    <row r="355" spans="1:65" s="14" customFormat="1" ht="11.25">
      <c r="B355" s="210"/>
      <c r="C355" s="211"/>
      <c r="D355" s="193" t="s">
        <v>193</v>
      </c>
      <c r="E355" s="212" t="s">
        <v>19</v>
      </c>
      <c r="F355" s="213" t="s">
        <v>1856</v>
      </c>
      <c r="G355" s="211"/>
      <c r="H355" s="214">
        <v>11.7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193</v>
      </c>
      <c r="AU355" s="220" t="s">
        <v>80</v>
      </c>
      <c r="AV355" s="14" t="s">
        <v>80</v>
      </c>
      <c r="AW355" s="14" t="s">
        <v>33</v>
      </c>
      <c r="AX355" s="14" t="s">
        <v>71</v>
      </c>
      <c r="AY355" s="220" t="s">
        <v>180</v>
      </c>
    </row>
    <row r="356" spans="1:65" s="15" customFormat="1" ht="11.25">
      <c r="B356" s="221"/>
      <c r="C356" s="222"/>
      <c r="D356" s="193" t="s">
        <v>193</v>
      </c>
      <c r="E356" s="223" t="s">
        <v>19</v>
      </c>
      <c r="F356" s="224" t="s">
        <v>238</v>
      </c>
      <c r="G356" s="222"/>
      <c r="H356" s="225">
        <v>11.7</v>
      </c>
      <c r="I356" s="226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193</v>
      </c>
      <c r="AU356" s="231" t="s">
        <v>80</v>
      </c>
      <c r="AV356" s="15" t="s">
        <v>187</v>
      </c>
      <c r="AW356" s="15" t="s">
        <v>33</v>
      </c>
      <c r="AX356" s="15" t="s">
        <v>78</v>
      </c>
      <c r="AY356" s="231" t="s">
        <v>180</v>
      </c>
    </row>
    <row r="357" spans="1:65" s="2" customFormat="1" ht="24.2" customHeight="1">
      <c r="A357" s="36"/>
      <c r="B357" s="37"/>
      <c r="C357" s="180" t="s">
        <v>562</v>
      </c>
      <c r="D357" s="180" t="s">
        <v>182</v>
      </c>
      <c r="E357" s="181" t="s">
        <v>1867</v>
      </c>
      <c r="F357" s="182" t="s">
        <v>1868</v>
      </c>
      <c r="G357" s="183" t="s">
        <v>765</v>
      </c>
      <c r="H357" s="253"/>
      <c r="I357" s="185"/>
      <c r="J357" s="186">
        <f>ROUND(I357*H357,2)</f>
        <v>0</v>
      </c>
      <c r="K357" s="182" t="s">
        <v>186</v>
      </c>
      <c r="L357" s="41"/>
      <c r="M357" s="187" t="s">
        <v>19</v>
      </c>
      <c r="N357" s="188" t="s">
        <v>42</v>
      </c>
      <c r="O357" s="66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91" t="s">
        <v>312</v>
      </c>
      <c r="AT357" s="191" t="s">
        <v>182</v>
      </c>
      <c r="AU357" s="191" t="s">
        <v>80</v>
      </c>
      <c r="AY357" s="19" t="s">
        <v>180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9" t="s">
        <v>78</v>
      </c>
      <c r="BK357" s="192">
        <f>ROUND(I357*H357,2)</f>
        <v>0</v>
      </c>
      <c r="BL357" s="19" t="s">
        <v>312</v>
      </c>
      <c r="BM357" s="191" t="s">
        <v>1869</v>
      </c>
    </row>
    <row r="358" spans="1:65" s="2" customFormat="1" ht="29.25">
      <c r="A358" s="36"/>
      <c r="B358" s="37"/>
      <c r="C358" s="38"/>
      <c r="D358" s="193" t="s">
        <v>189</v>
      </c>
      <c r="E358" s="38"/>
      <c r="F358" s="194" t="s">
        <v>1870</v>
      </c>
      <c r="G358" s="38"/>
      <c r="H358" s="38"/>
      <c r="I358" s="195"/>
      <c r="J358" s="38"/>
      <c r="K358" s="38"/>
      <c r="L358" s="41"/>
      <c r="M358" s="196"/>
      <c r="N358" s="197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189</v>
      </c>
      <c r="AU358" s="19" t="s">
        <v>80</v>
      </c>
    </row>
    <row r="359" spans="1:65" s="2" customFormat="1" ht="11.25">
      <c r="A359" s="36"/>
      <c r="B359" s="37"/>
      <c r="C359" s="38"/>
      <c r="D359" s="198" t="s">
        <v>191</v>
      </c>
      <c r="E359" s="38"/>
      <c r="F359" s="199" t="s">
        <v>1871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191</v>
      </c>
      <c r="AU359" s="19" t="s">
        <v>80</v>
      </c>
    </row>
    <row r="360" spans="1:65" s="12" customFormat="1" ht="22.9" customHeight="1">
      <c r="B360" s="164"/>
      <c r="C360" s="165"/>
      <c r="D360" s="166" t="s">
        <v>70</v>
      </c>
      <c r="E360" s="178" t="s">
        <v>1872</v>
      </c>
      <c r="F360" s="178" t="s">
        <v>1873</v>
      </c>
      <c r="G360" s="165"/>
      <c r="H360" s="165"/>
      <c r="I360" s="168"/>
      <c r="J360" s="179">
        <f>BK360</f>
        <v>0</v>
      </c>
      <c r="K360" s="165"/>
      <c r="L360" s="170"/>
      <c r="M360" s="171"/>
      <c r="N360" s="172"/>
      <c r="O360" s="172"/>
      <c r="P360" s="173">
        <f>SUM(P361:P365)</f>
        <v>0</v>
      </c>
      <c r="Q360" s="172"/>
      <c r="R360" s="173">
        <f>SUM(R361:R365)</f>
        <v>0</v>
      </c>
      <c r="S360" s="172"/>
      <c r="T360" s="174">
        <f>SUM(T361:T365)</f>
        <v>4.2849999999999999E-2</v>
      </c>
      <c r="AR360" s="175" t="s">
        <v>80</v>
      </c>
      <c r="AT360" s="176" t="s">
        <v>70</v>
      </c>
      <c r="AU360" s="176" t="s">
        <v>78</v>
      </c>
      <c r="AY360" s="175" t="s">
        <v>180</v>
      </c>
      <c r="BK360" s="177">
        <f>SUM(BK361:BK365)</f>
        <v>0</v>
      </c>
    </row>
    <row r="361" spans="1:65" s="2" customFormat="1" ht="24.2" customHeight="1">
      <c r="A361" s="36"/>
      <c r="B361" s="37"/>
      <c r="C361" s="180" t="s">
        <v>569</v>
      </c>
      <c r="D361" s="180" t="s">
        <v>182</v>
      </c>
      <c r="E361" s="181" t="s">
        <v>1874</v>
      </c>
      <c r="F361" s="182" t="s">
        <v>1875</v>
      </c>
      <c r="G361" s="183" t="s">
        <v>206</v>
      </c>
      <c r="H361" s="184">
        <v>1</v>
      </c>
      <c r="I361" s="185"/>
      <c r="J361" s="186">
        <f>ROUND(I361*H361,2)</f>
        <v>0</v>
      </c>
      <c r="K361" s="182" t="s">
        <v>186</v>
      </c>
      <c r="L361" s="41"/>
      <c r="M361" s="187" t="s">
        <v>19</v>
      </c>
      <c r="N361" s="188" t="s">
        <v>42</v>
      </c>
      <c r="O361" s="66"/>
      <c r="P361" s="189">
        <f>O361*H361</f>
        <v>0</v>
      </c>
      <c r="Q361" s="189">
        <v>0</v>
      </c>
      <c r="R361" s="189">
        <f>Q361*H361</f>
        <v>0</v>
      </c>
      <c r="S361" s="189">
        <v>4.2849999999999999E-2</v>
      </c>
      <c r="T361" s="190">
        <f>S361*H361</f>
        <v>4.2849999999999999E-2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1" t="s">
        <v>312</v>
      </c>
      <c r="AT361" s="191" t="s">
        <v>182</v>
      </c>
      <c r="AU361" s="191" t="s">
        <v>80</v>
      </c>
      <c r="AY361" s="19" t="s">
        <v>180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9" t="s">
        <v>78</v>
      </c>
      <c r="BK361" s="192">
        <f>ROUND(I361*H361,2)</f>
        <v>0</v>
      </c>
      <c r="BL361" s="19" t="s">
        <v>312</v>
      </c>
      <c r="BM361" s="191" t="s">
        <v>1876</v>
      </c>
    </row>
    <row r="362" spans="1:65" s="2" customFormat="1" ht="19.5">
      <c r="A362" s="36"/>
      <c r="B362" s="37"/>
      <c r="C362" s="38"/>
      <c r="D362" s="193" t="s">
        <v>189</v>
      </c>
      <c r="E362" s="38"/>
      <c r="F362" s="194" t="s">
        <v>1877</v>
      </c>
      <c r="G362" s="38"/>
      <c r="H362" s="38"/>
      <c r="I362" s="195"/>
      <c r="J362" s="38"/>
      <c r="K362" s="38"/>
      <c r="L362" s="41"/>
      <c r="M362" s="196"/>
      <c r="N362" s="197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189</v>
      </c>
      <c r="AU362" s="19" t="s">
        <v>80</v>
      </c>
    </row>
    <row r="363" spans="1:65" s="2" customFormat="1" ht="11.25">
      <c r="A363" s="36"/>
      <c r="B363" s="37"/>
      <c r="C363" s="38"/>
      <c r="D363" s="198" t="s">
        <v>191</v>
      </c>
      <c r="E363" s="38"/>
      <c r="F363" s="199" t="s">
        <v>1878</v>
      </c>
      <c r="G363" s="38"/>
      <c r="H363" s="38"/>
      <c r="I363" s="195"/>
      <c r="J363" s="38"/>
      <c r="K363" s="38"/>
      <c r="L363" s="41"/>
      <c r="M363" s="196"/>
      <c r="N363" s="19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191</v>
      </c>
      <c r="AU363" s="19" t="s">
        <v>80</v>
      </c>
    </row>
    <row r="364" spans="1:65" s="13" customFormat="1" ht="11.25">
      <c r="B364" s="200"/>
      <c r="C364" s="201"/>
      <c r="D364" s="193" t="s">
        <v>193</v>
      </c>
      <c r="E364" s="202" t="s">
        <v>19</v>
      </c>
      <c r="F364" s="203" t="s">
        <v>1851</v>
      </c>
      <c r="G364" s="201"/>
      <c r="H364" s="202" t="s">
        <v>19</v>
      </c>
      <c r="I364" s="204"/>
      <c r="J364" s="201"/>
      <c r="K364" s="201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193</v>
      </c>
      <c r="AU364" s="209" t="s">
        <v>80</v>
      </c>
      <c r="AV364" s="13" t="s">
        <v>78</v>
      </c>
      <c r="AW364" s="13" t="s">
        <v>33</v>
      </c>
      <c r="AX364" s="13" t="s">
        <v>71</v>
      </c>
      <c r="AY364" s="209" t="s">
        <v>180</v>
      </c>
    </row>
    <row r="365" spans="1:65" s="14" customFormat="1" ht="11.25">
      <c r="B365" s="210"/>
      <c r="C365" s="211"/>
      <c r="D365" s="193" t="s">
        <v>193</v>
      </c>
      <c r="E365" s="212" t="s">
        <v>19</v>
      </c>
      <c r="F365" s="213" t="s">
        <v>1879</v>
      </c>
      <c r="G365" s="211"/>
      <c r="H365" s="214">
        <v>1</v>
      </c>
      <c r="I365" s="215"/>
      <c r="J365" s="211"/>
      <c r="K365" s="211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193</v>
      </c>
      <c r="AU365" s="220" t="s">
        <v>80</v>
      </c>
      <c r="AV365" s="14" t="s">
        <v>80</v>
      </c>
      <c r="AW365" s="14" t="s">
        <v>33</v>
      </c>
      <c r="AX365" s="14" t="s">
        <v>78</v>
      </c>
      <c r="AY365" s="220" t="s">
        <v>180</v>
      </c>
    </row>
    <row r="366" spans="1:65" s="12" customFormat="1" ht="22.9" customHeight="1">
      <c r="B366" s="164"/>
      <c r="C366" s="165"/>
      <c r="D366" s="166" t="s">
        <v>70</v>
      </c>
      <c r="E366" s="178" t="s">
        <v>827</v>
      </c>
      <c r="F366" s="178" t="s">
        <v>828</v>
      </c>
      <c r="G366" s="165"/>
      <c r="H366" s="165"/>
      <c r="I366" s="168"/>
      <c r="J366" s="179">
        <f>BK366</f>
        <v>0</v>
      </c>
      <c r="K366" s="165"/>
      <c r="L366" s="170"/>
      <c r="M366" s="171"/>
      <c r="N366" s="172"/>
      <c r="O366" s="172"/>
      <c r="P366" s="173">
        <f>SUM(P367:P376)</f>
        <v>0</v>
      </c>
      <c r="Q366" s="172"/>
      <c r="R366" s="173">
        <f>SUM(R367:R376)</f>
        <v>0</v>
      </c>
      <c r="S366" s="172"/>
      <c r="T366" s="174">
        <f>SUM(T367:T376)</f>
        <v>0.34184000000000003</v>
      </c>
      <c r="AR366" s="175" t="s">
        <v>80</v>
      </c>
      <c r="AT366" s="176" t="s">
        <v>70</v>
      </c>
      <c r="AU366" s="176" t="s">
        <v>78</v>
      </c>
      <c r="AY366" s="175" t="s">
        <v>180</v>
      </c>
      <c r="BK366" s="177">
        <f>SUM(BK367:BK376)</f>
        <v>0</v>
      </c>
    </row>
    <row r="367" spans="1:65" s="2" customFormat="1" ht="16.5" customHeight="1">
      <c r="A367" s="36"/>
      <c r="B367" s="37"/>
      <c r="C367" s="180" t="s">
        <v>576</v>
      </c>
      <c r="D367" s="180" t="s">
        <v>182</v>
      </c>
      <c r="E367" s="181" t="s">
        <v>830</v>
      </c>
      <c r="F367" s="182" t="s">
        <v>831</v>
      </c>
      <c r="G367" s="183" t="s">
        <v>832</v>
      </c>
      <c r="H367" s="184">
        <v>4</v>
      </c>
      <c r="I367" s="185"/>
      <c r="J367" s="186">
        <f>ROUND(I367*H367,2)</f>
        <v>0</v>
      </c>
      <c r="K367" s="182" t="s">
        <v>186</v>
      </c>
      <c r="L367" s="41"/>
      <c r="M367" s="187" t="s">
        <v>19</v>
      </c>
      <c r="N367" s="188" t="s">
        <v>42</v>
      </c>
      <c r="O367" s="66"/>
      <c r="P367" s="189">
        <f>O367*H367</f>
        <v>0</v>
      </c>
      <c r="Q367" s="189">
        <v>0</v>
      </c>
      <c r="R367" s="189">
        <f>Q367*H367</f>
        <v>0</v>
      </c>
      <c r="S367" s="189">
        <v>1.9460000000000002E-2</v>
      </c>
      <c r="T367" s="190">
        <f>S367*H367</f>
        <v>7.7840000000000006E-2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1" t="s">
        <v>312</v>
      </c>
      <c r="AT367" s="191" t="s">
        <v>182</v>
      </c>
      <c r="AU367" s="191" t="s">
        <v>80</v>
      </c>
      <c r="AY367" s="19" t="s">
        <v>180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9" t="s">
        <v>78</v>
      </c>
      <c r="BK367" s="192">
        <f>ROUND(I367*H367,2)</f>
        <v>0</v>
      </c>
      <c r="BL367" s="19" t="s">
        <v>312</v>
      </c>
      <c r="BM367" s="191" t="s">
        <v>1880</v>
      </c>
    </row>
    <row r="368" spans="1:65" s="2" customFormat="1" ht="11.25">
      <c r="A368" s="36"/>
      <c r="B368" s="37"/>
      <c r="C368" s="38"/>
      <c r="D368" s="193" t="s">
        <v>189</v>
      </c>
      <c r="E368" s="38"/>
      <c r="F368" s="194" t="s">
        <v>834</v>
      </c>
      <c r="G368" s="38"/>
      <c r="H368" s="38"/>
      <c r="I368" s="195"/>
      <c r="J368" s="38"/>
      <c r="K368" s="38"/>
      <c r="L368" s="41"/>
      <c r="M368" s="196"/>
      <c r="N368" s="197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189</v>
      </c>
      <c r="AU368" s="19" t="s">
        <v>80</v>
      </c>
    </row>
    <row r="369" spans="1:65" s="2" customFormat="1" ht="11.25">
      <c r="A369" s="36"/>
      <c r="B369" s="37"/>
      <c r="C369" s="38"/>
      <c r="D369" s="198" t="s">
        <v>191</v>
      </c>
      <c r="E369" s="38"/>
      <c r="F369" s="199" t="s">
        <v>835</v>
      </c>
      <c r="G369" s="38"/>
      <c r="H369" s="38"/>
      <c r="I369" s="195"/>
      <c r="J369" s="38"/>
      <c r="K369" s="38"/>
      <c r="L369" s="41"/>
      <c r="M369" s="196"/>
      <c r="N369" s="197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191</v>
      </c>
      <c r="AU369" s="19" t="s">
        <v>80</v>
      </c>
    </row>
    <row r="370" spans="1:65" s="13" customFormat="1" ht="11.25">
      <c r="B370" s="200"/>
      <c r="C370" s="201"/>
      <c r="D370" s="193" t="s">
        <v>193</v>
      </c>
      <c r="E370" s="202" t="s">
        <v>19</v>
      </c>
      <c r="F370" s="203" t="s">
        <v>1851</v>
      </c>
      <c r="G370" s="201"/>
      <c r="H370" s="202" t="s">
        <v>19</v>
      </c>
      <c r="I370" s="204"/>
      <c r="J370" s="201"/>
      <c r="K370" s="201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193</v>
      </c>
      <c r="AU370" s="209" t="s">
        <v>80</v>
      </c>
      <c r="AV370" s="13" t="s">
        <v>78</v>
      </c>
      <c r="AW370" s="13" t="s">
        <v>33</v>
      </c>
      <c r="AX370" s="13" t="s">
        <v>71</v>
      </c>
      <c r="AY370" s="209" t="s">
        <v>180</v>
      </c>
    </row>
    <row r="371" spans="1:65" s="14" customFormat="1" ht="11.25">
      <c r="B371" s="210"/>
      <c r="C371" s="211"/>
      <c r="D371" s="193" t="s">
        <v>193</v>
      </c>
      <c r="E371" s="212" t="s">
        <v>19</v>
      </c>
      <c r="F371" s="213" t="s">
        <v>1881</v>
      </c>
      <c r="G371" s="211"/>
      <c r="H371" s="214">
        <v>4</v>
      </c>
      <c r="I371" s="215"/>
      <c r="J371" s="211"/>
      <c r="K371" s="211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193</v>
      </c>
      <c r="AU371" s="220" t="s">
        <v>80</v>
      </c>
      <c r="AV371" s="14" t="s">
        <v>80</v>
      </c>
      <c r="AW371" s="14" t="s">
        <v>33</v>
      </c>
      <c r="AX371" s="14" t="s">
        <v>78</v>
      </c>
      <c r="AY371" s="220" t="s">
        <v>180</v>
      </c>
    </row>
    <row r="372" spans="1:65" s="2" customFormat="1" ht="21.75" customHeight="1">
      <c r="A372" s="36"/>
      <c r="B372" s="37"/>
      <c r="C372" s="180" t="s">
        <v>583</v>
      </c>
      <c r="D372" s="180" t="s">
        <v>182</v>
      </c>
      <c r="E372" s="181" t="s">
        <v>1882</v>
      </c>
      <c r="F372" s="182" t="s">
        <v>1883</v>
      </c>
      <c r="G372" s="183" t="s">
        <v>832</v>
      </c>
      <c r="H372" s="184">
        <v>3</v>
      </c>
      <c r="I372" s="185"/>
      <c r="J372" s="186">
        <f>ROUND(I372*H372,2)</f>
        <v>0</v>
      </c>
      <c r="K372" s="182" t="s">
        <v>186</v>
      </c>
      <c r="L372" s="41"/>
      <c r="M372" s="187" t="s">
        <v>19</v>
      </c>
      <c r="N372" s="188" t="s">
        <v>42</v>
      </c>
      <c r="O372" s="66"/>
      <c r="P372" s="189">
        <f>O372*H372</f>
        <v>0</v>
      </c>
      <c r="Q372" s="189">
        <v>0</v>
      </c>
      <c r="R372" s="189">
        <f>Q372*H372</f>
        <v>0</v>
      </c>
      <c r="S372" s="189">
        <v>8.7999999999999995E-2</v>
      </c>
      <c r="T372" s="190">
        <f>S372*H372</f>
        <v>0.26400000000000001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1" t="s">
        <v>312</v>
      </c>
      <c r="AT372" s="191" t="s">
        <v>182</v>
      </c>
      <c r="AU372" s="191" t="s">
        <v>80</v>
      </c>
      <c r="AY372" s="19" t="s">
        <v>180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78</v>
      </c>
      <c r="BK372" s="192">
        <f>ROUND(I372*H372,2)</f>
        <v>0</v>
      </c>
      <c r="BL372" s="19" t="s">
        <v>312</v>
      </c>
      <c r="BM372" s="191" t="s">
        <v>1884</v>
      </c>
    </row>
    <row r="373" spans="1:65" s="2" customFormat="1" ht="19.5">
      <c r="A373" s="36"/>
      <c r="B373" s="37"/>
      <c r="C373" s="38"/>
      <c r="D373" s="193" t="s">
        <v>189</v>
      </c>
      <c r="E373" s="38"/>
      <c r="F373" s="194" t="s">
        <v>1885</v>
      </c>
      <c r="G373" s="38"/>
      <c r="H373" s="38"/>
      <c r="I373" s="195"/>
      <c r="J373" s="38"/>
      <c r="K373" s="38"/>
      <c r="L373" s="41"/>
      <c r="M373" s="196"/>
      <c r="N373" s="197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189</v>
      </c>
      <c r="AU373" s="19" t="s">
        <v>80</v>
      </c>
    </row>
    <row r="374" spans="1:65" s="2" customFormat="1" ht="11.25">
      <c r="A374" s="36"/>
      <c r="B374" s="37"/>
      <c r="C374" s="38"/>
      <c r="D374" s="198" t="s">
        <v>191</v>
      </c>
      <c r="E374" s="38"/>
      <c r="F374" s="199" t="s">
        <v>1886</v>
      </c>
      <c r="G374" s="38"/>
      <c r="H374" s="38"/>
      <c r="I374" s="195"/>
      <c r="J374" s="38"/>
      <c r="K374" s="38"/>
      <c r="L374" s="41"/>
      <c r="M374" s="196"/>
      <c r="N374" s="197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191</v>
      </c>
      <c r="AU374" s="19" t="s">
        <v>80</v>
      </c>
    </row>
    <row r="375" spans="1:65" s="13" customFormat="1" ht="11.25">
      <c r="B375" s="200"/>
      <c r="C375" s="201"/>
      <c r="D375" s="193" t="s">
        <v>193</v>
      </c>
      <c r="E375" s="202" t="s">
        <v>19</v>
      </c>
      <c r="F375" s="203" t="s">
        <v>1851</v>
      </c>
      <c r="G375" s="201"/>
      <c r="H375" s="202" t="s">
        <v>19</v>
      </c>
      <c r="I375" s="204"/>
      <c r="J375" s="201"/>
      <c r="K375" s="201"/>
      <c r="L375" s="205"/>
      <c r="M375" s="206"/>
      <c r="N375" s="207"/>
      <c r="O375" s="207"/>
      <c r="P375" s="207"/>
      <c r="Q375" s="207"/>
      <c r="R375" s="207"/>
      <c r="S375" s="207"/>
      <c r="T375" s="208"/>
      <c r="AT375" s="209" t="s">
        <v>193</v>
      </c>
      <c r="AU375" s="209" t="s">
        <v>80</v>
      </c>
      <c r="AV375" s="13" t="s">
        <v>78</v>
      </c>
      <c r="AW375" s="13" t="s">
        <v>33</v>
      </c>
      <c r="AX375" s="13" t="s">
        <v>71</v>
      </c>
      <c r="AY375" s="209" t="s">
        <v>180</v>
      </c>
    </row>
    <row r="376" spans="1:65" s="14" customFormat="1" ht="11.25">
      <c r="B376" s="210"/>
      <c r="C376" s="211"/>
      <c r="D376" s="193" t="s">
        <v>193</v>
      </c>
      <c r="E376" s="212" t="s">
        <v>19</v>
      </c>
      <c r="F376" s="213" t="s">
        <v>1887</v>
      </c>
      <c r="G376" s="211"/>
      <c r="H376" s="214">
        <v>3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193</v>
      </c>
      <c r="AU376" s="220" t="s">
        <v>80</v>
      </c>
      <c r="AV376" s="14" t="s">
        <v>80</v>
      </c>
      <c r="AW376" s="14" t="s">
        <v>33</v>
      </c>
      <c r="AX376" s="14" t="s">
        <v>78</v>
      </c>
      <c r="AY376" s="220" t="s">
        <v>180</v>
      </c>
    </row>
    <row r="377" spans="1:65" s="12" customFormat="1" ht="22.9" customHeight="1">
      <c r="B377" s="164"/>
      <c r="C377" s="165"/>
      <c r="D377" s="166" t="s">
        <v>70</v>
      </c>
      <c r="E377" s="178" t="s">
        <v>929</v>
      </c>
      <c r="F377" s="178" t="s">
        <v>930</v>
      </c>
      <c r="G377" s="165"/>
      <c r="H377" s="165"/>
      <c r="I377" s="168"/>
      <c r="J377" s="179">
        <f>BK377</f>
        <v>0</v>
      </c>
      <c r="K377" s="165"/>
      <c r="L377" s="170"/>
      <c r="M377" s="171"/>
      <c r="N377" s="172"/>
      <c r="O377" s="172"/>
      <c r="P377" s="173">
        <f>SUM(P378:P395)</f>
        <v>0</v>
      </c>
      <c r="Q377" s="172"/>
      <c r="R377" s="173">
        <f>SUM(R378:R395)</f>
        <v>0.19899300000000003</v>
      </c>
      <c r="S377" s="172"/>
      <c r="T377" s="174">
        <f>SUM(T378:T395)</f>
        <v>0.23440019999999998</v>
      </c>
      <c r="AR377" s="175" t="s">
        <v>80</v>
      </c>
      <c r="AT377" s="176" t="s">
        <v>70</v>
      </c>
      <c r="AU377" s="176" t="s">
        <v>78</v>
      </c>
      <c r="AY377" s="175" t="s">
        <v>180</v>
      </c>
      <c r="BK377" s="177">
        <f>SUM(BK378:BK395)</f>
        <v>0</v>
      </c>
    </row>
    <row r="378" spans="1:65" s="2" customFormat="1" ht="24.2" customHeight="1">
      <c r="A378" s="36"/>
      <c r="B378" s="37"/>
      <c r="C378" s="180" t="s">
        <v>600</v>
      </c>
      <c r="D378" s="180" t="s">
        <v>182</v>
      </c>
      <c r="E378" s="181" t="s">
        <v>937</v>
      </c>
      <c r="F378" s="182" t="s">
        <v>938</v>
      </c>
      <c r="G378" s="183" t="s">
        <v>230</v>
      </c>
      <c r="H378" s="184">
        <v>11.3</v>
      </c>
      <c r="I378" s="185"/>
      <c r="J378" s="186">
        <f>ROUND(I378*H378,2)</f>
        <v>0</v>
      </c>
      <c r="K378" s="182" t="s">
        <v>186</v>
      </c>
      <c r="L378" s="41"/>
      <c r="M378" s="187" t="s">
        <v>19</v>
      </c>
      <c r="N378" s="188" t="s">
        <v>42</v>
      </c>
      <c r="O378" s="66"/>
      <c r="P378" s="189">
        <f>O378*H378</f>
        <v>0</v>
      </c>
      <c r="Q378" s="189">
        <v>1.6910000000000001E-2</v>
      </c>
      <c r="R378" s="189">
        <f>Q378*H378</f>
        <v>0.19108300000000003</v>
      </c>
      <c r="S378" s="189">
        <v>0</v>
      </c>
      <c r="T378" s="190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91" t="s">
        <v>312</v>
      </c>
      <c r="AT378" s="191" t="s">
        <v>182</v>
      </c>
      <c r="AU378" s="191" t="s">
        <v>80</v>
      </c>
      <c r="AY378" s="19" t="s">
        <v>180</v>
      </c>
      <c r="BE378" s="192">
        <f>IF(N378="základní",J378,0)</f>
        <v>0</v>
      </c>
      <c r="BF378" s="192">
        <f>IF(N378="snížená",J378,0)</f>
        <v>0</v>
      </c>
      <c r="BG378" s="192">
        <f>IF(N378="zákl. přenesená",J378,0)</f>
        <v>0</v>
      </c>
      <c r="BH378" s="192">
        <f>IF(N378="sníž. přenesená",J378,0)</f>
        <v>0</v>
      </c>
      <c r="BI378" s="192">
        <f>IF(N378="nulová",J378,0)</f>
        <v>0</v>
      </c>
      <c r="BJ378" s="19" t="s">
        <v>78</v>
      </c>
      <c r="BK378" s="192">
        <f>ROUND(I378*H378,2)</f>
        <v>0</v>
      </c>
      <c r="BL378" s="19" t="s">
        <v>312</v>
      </c>
      <c r="BM378" s="191" t="s">
        <v>1888</v>
      </c>
    </row>
    <row r="379" spans="1:65" s="2" customFormat="1" ht="29.25">
      <c r="A379" s="36"/>
      <c r="B379" s="37"/>
      <c r="C379" s="38"/>
      <c r="D379" s="193" t="s">
        <v>189</v>
      </c>
      <c r="E379" s="38"/>
      <c r="F379" s="194" t="s">
        <v>940</v>
      </c>
      <c r="G379" s="38"/>
      <c r="H379" s="38"/>
      <c r="I379" s="195"/>
      <c r="J379" s="38"/>
      <c r="K379" s="38"/>
      <c r="L379" s="41"/>
      <c r="M379" s="196"/>
      <c r="N379" s="197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189</v>
      </c>
      <c r="AU379" s="19" t="s">
        <v>80</v>
      </c>
    </row>
    <row r="380" spans="1:65" s="2" customFormat="1" ht="11.25">
      <c r="A380" s="36"/>
      <c r="B380" s="37"/>
      <c r="C380" s="38"/>
      <c r="D380" s="198" t="s">
        <v>191</v>
      </c>
      <c r="E380" s="38"/>
      <c r="F380" s="199" t="s">
        <v>941</v>
      </c>
      <c r="G380" s="38"/>
      <c r="H380" s="38"/>
      <c r="I380" s="195"/>
      <c r="J380" s="38"/>
      <c r="K380" s="38"/>
      <c r="L380" s="41"/>
      <c r="M380" s="196"/>
      <c r="N380" s="197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191</v>
      </c>
      <c r="AU380" s="19" t="s">
        <v>80</v>
      </c>
    </row>
    <row r="381" spans="1:65" s="13" customFormat="1" ht="11.25">
      <c r="B381" s="200"/>
      <c r="C381" s="201"/>
      <c r="D381" s="193" t="s">
        <v>193</v>
      </c>
      <c r="E381" s="202" t="s">
        <v>19</v>
      </c>
      <c r="F381" s="203" t="s">
        <v>1727</v>
      </c>
      <c r="G381" s="201"/>
      <c r="H381" s="202" t="s">
        <v>19</v>
      </c>
      <c r="I381" s="204"/>
      <c r="J381" s="201"/>
      <c r="K381" s="201"/>
      <c r="L381" s="205"/>
      <c r="M381" s="206"/>
      <c r="N381" s="207"/>
      <c r="O381" s="207"/>
      <c r="P381" s="207"/>
      <c r="Q381" s="207"/>
      <c r="R381" s="207"/>
      <c r="S381" s="207"/>
      <c r="T381" s="208"/>
      <c r="AT381" s="209" t="s">
        <v>193</v>
      </c>
      <c r="AU381" s="209" t="s">
        <v>80</v>
      </c>
      <c r="AV381" s="13" t="s">
        <v>78</v>
      </c>
      <c r="AW381" s="13" t="s">
        <v>33</v>
      </c>
      <c r="AX381" s="13" t="s">
        <v>71</v>
      </c>
      <c r="AY381" s="209" t="s">
        <v>180</v>
      </c>
    </row>
    <row r="382" spans="1:65" s="14" customFormat="1" ht="11.25">
      <c r="B382" s="210"/>
      <c r="C382" s="211"/>
      <c r="D382" s="193" t="s">
        <v>193</v>
      </c>
      <c r="E382" s="212" t="s">
        <v>19</v>
      </c>
      <c r="F382" s="213" t="s">
        <v>1889</v>
      </c>
      <c r="G382" s="211"/>
      <c r="H382" s="214">
        <v>11.3</v>
      </c>
      <c r="I382" s="215"/>
      <c r="J382" s="211"/>
      <c r="K382" s="211"/>
      <c r="L382" s="216"/>
      <c r="M382" s="217"/>
      <c r="N382" s="218"/>
      <c r="O382" s="218"/>
      <c r="P382" s="218"/>
      <c r="Q382" s="218"/>
      <c r="R382" s="218"/>
      <c r="S382" s="218"/>
      <c r="T382" s="219"/>
      <c r="AT382" s="220" t="s">
        <v>193</v>
      </c>
      <c r="AU382" s="220" t="s">
        <v>80</v>
      </c>
      <c r="AV382" s="14" t="s">
        <v>80</v>
      </c>
      <c r="AW382" s="14" t="s">
        <v>33</v>
      </c>
      <c r="AX382" s="14" t="s">
        <v>78</v>
      </c>
      <c r="AY382" s="220" t="s">
        <v>180</v>
      </c>
    </row>
    <row r="383" spans="1:65" s="2" customFormat="1" ht="21.75" customHeight="1">
      <c r="A383" s="36"/>
      <c r="B383" s="37"/>
      <c r="C383" s="180" t="s">
        <v>907</v>
      </c>
      <c r="D383" s="180" t="s">
        <v>182</v>
      </c>
      <c r="E383" s="181" t="s">
        <v>953</v>
      </c>
      <c r="F383" s="182" t="s">
        <v>954</v>
      </c>
      <c r="G383" s="183" t="s">
        <v>230</v>
      </c>
      <c r="H383" s="184">
        <v>11.3</v>
      </c>
      <c r="I383" s="185"/>
      <c r="J383" s="186">
        <f>ROUND(I383*H383,2)</f>
        <v>0</v>
      </c>
      <c r="K383" s="182" t="s">
        <v>186</v>
      </c>
      <c r="L383" s="41"/>
      <c r="M383" s="187" t="s">
        <v>19</v>
      </c>
      <c r="N383" s="188" t="s">
        <v>42</v>
      </c>
      <c r="O383" s="66"/>
      <c r="P383" s="189">
        <f>O383*H383</f>
        <v>0</v>
      </c>
      <c r="Q383" s="189">
        <v>6.9999999999999999E-4</v>
      </c>
      <c r="R383" s="189">
        <f>Q383*H383</f>
        <v>7.9100000000000004E-3</v>
      </c>
      <c r="S383" s="189">
        <v>0</v>
      </c>
      <c r="T383" s="190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91" t="s">
        <v>312</v>
      </c>
      <c r="AT383" s="191" t="s">
        <v>182</v>
      </c>
      <c r="AU383" s="191" t="s">
        <v>80</v>
      </c>
      <c r="AY383" s="19" t="s">
        <v>180</v>
      </c>
      <c r="BE383" s="192">
        <f>IF(N383="základní",J383,0)</f>
        <v>0</v>
      </c>
      <c r="BF383" s="192">
        <f>IF(N383="snížená",J383,0)</f>
        <v>0</v>
      </c>
      <c r="BG383" s="192">
        <f>IF(N383="zákl. přenesená",J383,0)</f>
        <v>0</v>
      </c>
      <c r="BH383" s="192">
        <f>IF(N383="sníž. přenesená",J383,0)</f>
        <v>0</v>
      </c>
      <c r="BI383" s="192">
        <f>IF(N383="nulová",J383,0)</f>
        <v>0</v>
      </c>
      <c r="BJ383" s="19" t="s">
        <v>78</v>
      </c>
      <c r="BK383" s="192">
        <f>ROUND(I383*H383,2)</f>
        <v>0</v>
      </c>
      <c r="BL383" s="19" t="s">
        <v>312</v>
      </c>
      <c r="BM383" s="191" t="s">
        <v>1890</v>
      </c>
    </row>
    <row r="384" spans="1:65" s="2" customFormat="1" ht="19.5">
      <c r="A384" s="36"/>
      <c r="B384" s="37"/>
      <c r="C384" s="38"/>
      <c r="D384" s="193" t="s">
        <v>189</v>
      </c>
      <c r="E384" s="38"/>
      <c r="F384" s="194" t="s">
        <v>956</v>
      </c>
      <c r="G384" s="38"/>
      <c r="H384" s="38"/>
      <c r="I384" s="195"/>
      <c r="J384" s="38"/>
      <c r="K384" s="38"/>
      <c r="L384" s="41"/>
      <c r="M384" s="196"/>
      <c r="N384" s="197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189</v>
      </c>
      <c r="AU384" s="19" t="s">
        <v>80</v>
      </c>
    </row>
    <row r="385" spans="1:65" s="2" customFormat="1" ht="11.25">
      <c r="A385" s="36"/>
      <c r="B385" s="37"/>
      <c r="C385" s="38"/>
      <c r="D385" s="198" t="s">
        <v>191</v>
      </c>
      <c r="E385" s="38"/>
      <c r="F385" s="199" t="s">
        <v>957</v>
      </c>
      <c r="G385" s="38"/>
      <c r="H385" s="38"/>
      <c r="I385" s="195"/>
      <c r="J385" s="38"/>
      <c r="K385" s="38"/>
      <c r="L385" s="41"/>
      <c r="M385" s="196"/>
      <c r="N385" s="197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191</v>
      </c>
      <c r="AU385" s="19" t="s">
        <v>80</v>
      </c>
    </row>
    <row r="386" spans="1:65" s="13" customFormat="1" ht="11.25">
      <c r="B386" s="200"/>
      <c r="C386" s="201"/>
      <c r="D386" s="193" t="s">
        <v>193</v>
      </c>
      <c r="E386" s="202" t="s">
        <v>19</v>
      </c>
      <c r="F386" s="203" t="s">
        <v>1727</v>
      </c>
      <c r="G386" s="201"/>
      <c r="H386" s="202" t="s">
        <v>19</v>
      </c>
      <c r="I386" s="204"/>
      <c r="J386" s="201"/>
      <c r="K386" s="201"/>
      <c r="L386" s="205"/>
      <c r="M386" s="206"/>
      <c r="N386" s="207"/>
      <c r="O386" s="207"/>
      <c r="P386" s="207"/>
      <c r="Q386" s="207"/>
      <c r="R386" s="207"/>
      <c r="S386" s="207"/>
      <c r="T386" s="208"/>
      <c r="AT386" s="209" t="s">
        <v>193</v>
      </c>
      <c r="AU386" s="209" t="s">
        <v>80</v>
      </c>
      <c r="AV386" s="13" t="s">
        <v>78</v>
      </c>
      <c r="AW386" s="13" t="s">
        <v>33</v>
      </c>
      <c r="AX386" s="13" t="s">
        <v>71</v>
      </c>
      <c r="AY386" s="209" t="s">
        <v>180</v>
      </c>
    </row>
    <row r="387" spans="1:65" s="14" customFormat="1" ht="11.25">
      <c r="B387" s="210"/>
      <c r="C387" s="211"/>
      <c r="D387" s="193" t="s">
        <v>193</v>
      </c>
      <c r="E387" s="212" t="s">
        <v>19</v>
      </c>
      <c r="F387" s="213" t="s">
        <v>1889</v>
      </c>
      <c r="G387" s="211"/>
      <c r="H387" s="214">
        <v>11.3</v>
      </c>
      <c r="I387" s="215"/>
      <c r="J387" s="211"/>
      <c r="K387" s="211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193</v>
      </c>
      <c r="AU387" s="220" t="s">
        <v>80</v>
      </c>
      <c r="AV387" s="14" t="s">
        <v>80</v>
      </c>
      <c r="AW387" s="14" t="s">
        <v>33</v>
      </c>
      <c r="AX387" s="14" t="s">
        <v>78</v>
      </c>
      <c r="AY387" s="220" t="s">
        <v>180</v>
      </c>
    </row>
    <row r="388" spans="1:65" s="2" customFormat="1" ht="24.2" customHeight="1">
      <c r="A388" s="36"/>
      <c r="B388" s="37"/>
      <c r="C388" s="180" t="s">
        <v>620</v>
      </c>
      <c r="D388" s="180" t="s">
        <v>182</v>
      </c>
      <c r="E388" s="181" t="s">
        <v>959</v>
      </c>
      <c r="F388" s="182" t="s">
        <v>960</v>
      </c>
      <c r="G388" s="183" t="s">
        <v>230</v>
      </c>
      <c r="H388" s="184">
        <v>13.62</v>
      </c>
      <c r="I388" s="185"/>
      <c r="J388" s="186">
        <f>ROUND(I388*H388,2)</f>
        <v>0</v>
      </c>
      <c r="K388" s="182" t="s">
        <v>186</v>
      </c>
      <c r="L388" s="41"/>
      <c r="M388" s="187" t="s">
        <v>19</v>
      </c>
      <c r="N388" s="188" t="s">
        <v>42</v>
      </c>
      <c r="O388" s="66"/>
      <c r="P388" s="189">
        <f>O388*H388</f>
        <v>0</v>
      </c>
      <c r="Q388" s="189">
        <v>0</v>
      </c>
      <c r="R388" s="189">
        <f>Q388*H388</f>
        <v>0</v>
      </c>
      <c r="S388" s="189">
        <v>1.721E-2</v>
      </c>
      <c r="T388" s="190">
        <f>S388*H388</f>
        <v>0.23440019999999998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1" t="s">
        <v>312</v>
      </c>
      <c r="AT388" s="191" t="s">
        <v>182</v>
      </c>
      <c r="AU388" s="191" t="s">
        <v>80</v>
      </c>
      <c r="AY388" s="19" t="s">
        <v>180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78</v>
      </c>
      <c r="BK388" s="192">
        <f>ROUND(I388*H388,2)</f>
        <v>0</v>
      </c>
      <c r="BL388" s="19" t="s">
        <v>312</v>
      </c>
      <c r="BM388" s="191" t="s">
        <v>1891</v>
      </c>
    </row>
    <row r="389" spans="1:65" s="2" customFormat="1" ht="29.25">
      <c r="A389" s="36"/>
      <c r="B389" s="37"/>
      <c r="C389" s="38"/>
      <c r="D389" s="193" t="s">
        <v>189</v>
      </c>
      <c r="E389" s="38"/>
      <c r="F389" s="194" t="s">
        <v>962</v>
      </c>
      <c r="G389" s="38"/>
      <c r="H389" s="38"/>
      <c r="I389" s="195"/>
      <c r="J389" s="38"/>
      <c r="K389" s="38"/>
      <c r="L389" s="41"/>
      <c r="M389" s="196"/>
      <c r="N389" s="197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189</v>
      </c>
      <c r="AU389" s="19" t="s">
        <v>80</v>
      </c>
    </row>
    <row r="390" spans="1:65" s="2" customFormat="1" ht="11.25">
      <c r="A390" s="36"/>
      <c r="B390" s="37"/>
      <c r="C390" s="38"/>
      <c r="D390" s="198" t="s">
        <v>191</v>
      </c>
      <c r="E390" s="38"/>
      <c r="F390" s="199" t="s">
        <v>963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191</v>
      </c>
      <c r="AU390" s="19" t="s">
        <v>80</v>
      </c>
    </row>
    <row r="391" spans="1:65" s="13" customFormat="1" ht="11.25">
      <c r="B391" s="200"/>
      <c r="C391" s="201"/>
      <c r="D391" s="193" t="s">
        <v>193</v>
      </c>
      <c r="E391" s="202" t="s">
        <v>19</v>
      </c>
      <c r="F391" s="203" t="s">
        <v>1851</v>
      </c>
      <c r="G391" s="201"/>
      <c r="H391" s="202" t="s">
        <v>19</v>
      </c>
      <c r="I391" s="204"/>
      <c r="J391" s="201"/>
      <c r="K391" s="201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193</v>
      </c>
      <c r="AU391" s="209" t="s">
        <v>80</v>
      </c>
      <c r="AV391" s="13" t="s">
        <v>78</v>
      </c>
      <c r="AW391" s="13" t="s">
        <v>33</v>
      </c>
      <c r="AX391" s="13" t="s">
        <v>71</v>
      </c>
      <c r="AY391" s="209" t="s">
        <v>180</v>
      </c>
    </row>
    <row r="392" spans="1:65" s="14" customFormat="1" ht="11.25">
      <c r="B392" s="210"/>
      <c r="C392" s="211"/>
      <c r="D392" s="193" t="s">
        <v>193</v>
      </c>
      <c r="E392" s="212" t="s">
        <v>19</v>
      </c>
      <c r="F392" s="213" t="s">
        <v>1892</v>
      </c>
      <c r="G392" s="211"/>
      <c r="H392" s="214">
        <v>13.62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193</v>
      </c>
      <c r="AU392" s="220" t="s">
        <v>80</v>
      </c>
      <c r="AV392" s="14" t="s">
        <v>80</v>
      </c>
      <c r="AW392" s="14" t="s">
        <v>33</v>
      </c>
      <c r="AX392" s="14" t="s">
        <v>78</v>
      </c>
      <c r="AY392" s="220" t="s">
        <v>180</v>
      </c>
    </row>
    <row r="393" spans="1:65" s="2" customFormat="1" ht="24.2" customHeight="1">
      <c r="A393" s="36"/>
      <c r="B393" s="37"/>
      <c r="C393" s="180" t="s">
        <v>627</v>
      </c>
      <c r="D393" s="180" t="s">
        <v>182</v>
      </c>
      <c r="E393" s="181" t="s">
        <v>1893</v>
      </c>
      <c r="F393" s="182" t="s">
        <v>1894</v>
      </c>
      <c r="G393" s="183" t="s">
        <v>765</v>
      </c>
      <c r="H393" s="253"/>
      <c r="I393" s="185"/>
      <c r="J393" s="186">
        <f>ROUND(I393*H393,2)</f>
        <v>0</v>
      </c>
      <c r="K393" s="182" t="s">
        <v>186</v>
      </c>
      <c r="L393" s="41"/>
      <c r="M393" s="187" t="s">
        <v>19</v>
      </c>
      <c r="N393" s="188" t="s">
        <v>42</v>
      </c>
      <c r="O393" s="66"/>
      <c r="P393" s="189">
        <f>O393*H393</f>
        <v>0</v>
      </c>
      <c r="Q393" s="189">
        <v>0</v>
      </c>
      <c r="R393" s="189">
        <f>Q393*H393</f>
        <v>0</v>
      </c>
      <c r="S393" s="189">
        <v>0</v>
      </c>
      <c r="T393" s="190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1" t="s">
        <v>312</v>
      </c>
      <c r="AT393" s="191" t="s">
        <v>182</v>
      </c>
      <c r="AU393" s="191" t="s">
        <v>80</v>
      </c>
      <c r="AY393" s="19" t="s">
        <v>180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9" t="s">
        <v>78</v>
      </c>
      <c r="BK393" s="192">
        <f>ROUND(I393*H393,2)</f>
        <v>0</v>
      </c>
      <c r="BL393" s="19" t="s">
        <v>312</v>
      </c>
      <c r="BM393" s="191" t="s">
        <v>1895</v>
      </c>
    </row>
    <row r="394" spans="1:65" s="2" customFormat="1" ht="29.25">
      <c r="A394" s="36"/>
      <c r="B394" s="37"/>
      <c r="C394" s="38"/>
      <c r="D394" s="193" t="s">
        <v>189</v>
      </c>
      <c r="E394" s="38"/>
      <c r="F394" s="194" t="s">
        <v>1896</v>
      </c>
      <c r="G394" s="38"/>
      <c r="H394" s="38"/>
      <c r="I394" s="195"/>
      <c r="J394" s="38"/>
      <c r="K394" s="38"/>
      <c r="L394" s="41"/>
      <c r="M394" s="196"/>
      <c r="N394" s="197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189</v>
      </c>
      <c r="AU394" s="19" t="s">
        <v>80</v>
      </c>
    </row>
    <row r="395" spans="1:65" s="2" customFormat="1" ht="11.25">
      <c r="A395" s="36"/>
      <c r="B395" s="37"/>
      <c r="C395" s="38"/>
      <c r="D395" s="198" t="s">
        <v>191</v>
      </c>
      <c r="E395" s="38"/>
      <c r="F395" s="199" t="s">
        <v>1897</v>
      </c>
      <c r="G395" s="38"/>
      <c r="H395" s="38"/>
      <c r="I395" s="195"/>
      <c r="J395" s="38"/>
      <c r="K395" s="38"/>
      <c r="L395" s="41"/>
      <c r="M395" s="196"/>
      <c r="N395" s="197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191</v>
      </c>
      <c r="AU395" s="19" t="s">
        <v>80</v>
      </c>
    </row>
    <row r="396" spans="1:65" s="12" customFormat="1" ht="22.9" customHeight="1">
      <c r="B396" s="164"/>
      <c r="C396" s="165"/>
      <c r="D396" s="166" t="s">
        <v>70</v>
      </c>
      <c r="E396" s="178" t="s">
        <v>994</v>
      </c>
      <c r="F396" s="178" t="s">
        <v>995</v>
      </c>
      <c r="G396" s="165"/>
      <c r="H396" s="165"/>
      <c r="I396" s="168"/>
      <c r="J396" s="179">
        <f>BK396</f>
        <v>0</v>
      </c>
      <c r="K396" s="165"/>
      <c r="L396" s="170"/>
      <c r="M396" s="171"/>
      <c r="N396" s="172"/>
      <c r="O396" s="172"/>
      <c r="P396" s="173">
        <f>SUM(P397:P433)</f>
        <v>0</v>
      </c>
      <c r="Q396" s="172"/>
      <c r="R396" s="173">
        <f>SUM(R397:R433)</f>
        <v>2.7360000000000002E-2</v>
      </c>
      <c r="S396" s="172"/>
      <c r="T396" s="174">
        <f>SUM(T397:T433)</f>
        <v>9.6000000000000002E-2</v>
      </c>
      <c r="AR396" s="175" t="s">
        <v>80</v>
      </c>
      <c r="AT396" s="176" t="s">
        <v>70</v>
      </c>
      <c r="AU396" s="176" t="s">
        <v>78</v>
      </c>
      <c r="AY396" s="175" t="s">
        <v>180</v>
      </c>
      <c r="BK396" s="177">
        <f>SUM(BK397:BK433)</f>
        <v>0</v>
      </c>
    </row>
    <row r="397" spans="1:65" s="2" customFormat="1" ht="24.2" customHeight="1">
      <c r="A397" s="36"/>
      <c r="B397" s="37"/>
      <c r="C397" s="180" t="s">
        <v>636</v>
      </c>
      <c r="D397" s="180" t="s">
        <v>182</v>
      </c>
      <c r="E397" s="181" t="s">
        <v>1009</v>
      </c>
      <c r="F397" s="182" t="s">
        <v>1010</v>
      </c>
      <c r="G397" s="183" t="s">
        <v>206</v>
      </c>
      <c r="H397" s="184">
        <v>1</v>
      </c>
      <c r="I397" s="185"/>
      <c r="J397" s="186">
        <f>ROUND(I397*H397,2)</f>
        <v>0</v>
      </c>
      <c r="K397" s="182" t="s">
        <v>186</v>
      </c>
      <c r="L397" s="41"/>
      <c r="M397" s="187" t="s">
        <v>19</v>
      </c>
      <c r="N397" s="188" t="s">
        <v>42</v>
      </c>
      <c r="O397" s="66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1" t="s">
        <v>312</v>
      </c>
      <c r="AT397" s="191" t="s">
        <v>182</v>
      </c>
      <c r="AU397" s="191" t="s">
        <v>80</v>
      </c>
      <c r="AY397" s="19" t="s">
        <v>180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9" t="s">
        <v>78</v>
      </c>
      <c r="BK397" s="192">
        <f>ROUND(I397*H397,2)</f>
        <v>0</v>
      </c>
      <c r="BL397" s="19" t="s">
        <v>312</v>
      </c>
      <c r="BM397" s="191" t="s">
        <v>1898</v>
      </c>
    </row>
    <row r="398" spans="1:65" s="2" customFormat="1" ht="29.25">
      <c r="A398" s="36"/>
      <c r="B398" s="37"/>
      <c r="C398" s="38"/>
      <c r="D398" s="193" t="s">
        <v>189</v>
      </c>
      <c r="E398" s="38"/>
      <c r="F398" s="194" t="s">
        <v>1012</v>
      </c>
      <c r="G398" s="38"/>
      <c r="H398" s="38"/>
      <c r="I398" s="195"/>
      <c r="J398" s="38"/>
      <c r="K398" s="38"/>
      <c r="L398" s="41"/>
      <c r="M398" s="196"/>
      <c r="N398" s="197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189</v>
      </c>
      <c r="AU398" s="19" t="s">
        <v>80</v>
      </c>
    </row>
    <row r="399" spans="1:65" s="2" customFormat="1" ht="11.25">
      <c r="A399" s="36"/>
      <c r="B399" s="37"/>
      <c r="C399" s="38"/>
      <c r="D399" s="198" t="s">
        <v>191</v>
      </c>
      <c r="E399" s="38"/>
      <c r="F399" s="199" t="s">
        <v>1013</v>
      </c>
      <c r="G399" s="38"/>
      <c r="H399" s="38"/>
      <c r="I399" s="195"/>
      <c r="J399" s="38"/>
      <c r="K399" s="38"/>
      <c r="L399" s="41"/>
      <c r="M399" s="196"/>
      <c r="N399" s="197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191</v>
      </c>
      <c r="AU399" s="19" t="s">
        <v>80</v>
      </c>
    </row>
    <row r="400" spans="1:65" s="14" customFormat="1" ht="11.25">
      <c r="B400" s="210"/>
      <c r="C400" s="211"/>
      <c r="D400" s="193" t="s">
        <v>193</v>
      </c>
      <c r="E400" s="212" t="s">
        <v>19</v>
      </c>
      <c r="F400" s="213" t="s">
        <v>1899</v>
      </c>
      <c r="G400" s="211"/>
      <c r="H400" s="214">
        <v>1</v>
      </c>
      <c r="I400" s="215"/>
      <c r="J400" s="211"/>
      <c r="K400" s="211"/>
      <c r="L400" s="216"/>
      <c r="M400" s="217"/>
      <c r="N400" s="218"/>
      <c r="O400" s="218"/>
      <c r="P400" s="218"/>
      <c r="Q400" s="218"/>
      <c r="R400" s="218"/>
      <c r="S400" s="218"/>
      <c r="T400" s="219"/>
      <c r="AT400" s="220" t="s">
        <v>193</v>
      </c>
      <c r="AU400" s="220" t="s">
        <v>80</v>
      </c>
      <c r="AV400" s="14" t="s">
        <v>80</v>
      </c>
      <c r="AW400" s="14" t="s">
        <v>33</v>
      </c>
      <c r="AX400" s="14" t="s">
        <v>78</v>
      </c>
      <c r="AY400" s="220" t="s">
        <v>180</v>
      </c>
    </row>
    <row r="401" spans="1:65" s="2" customFormat="1" ht="37.9" customHeight="1">
      <c r="A401" s="36"/>
      <c r="B401" s="37"/>
      <c r="C401" s="232" t="s">
        <v>645</v>
      </c>
      <c r="D401" s="232" t="s">
        <v>301</v>
      </c>
      <c r="E401" s="233" t="s">
        <v>1900</v>
      </c>
      <c r="F401" s="234" t="s">
        <v>1901</v>
      </c>
      <c r="G401" s="235" t="s">
        <v>206</v>
      </c>
      <c r="H401" s="236">
        <v>1</v>
      </c>
      <c r="I401" s="237"/>
      <c r="J401" s="238">
        <f>ROUND(I401*H401,2)</f>
        <v>0</v>
      </c>
      <c r="K401" s="234" t="s">
        <v>304</v>
      </c>
      <c r="L401" s="239"/>
      <c r="M401" s="240" t="s">
        <v>19</v>
      </c>
      <c r="N401" s="241" t="s">
        <v>42</v>
      </c>
      <c r="O401" s="66"/>
      <c r="P401" s="189">
        <f>O401*H401</f>
        <v>0</v>
      </c>
      <c r="Q401" s="189">
        <v>1.95E-2</v>
      </c>
      <c r="R401" s="189">
        <f>Q401*H401</f>
        <v>1.95E-2</v>
      </c>
      <c r="S401" s="189">
        <v>0</v>
      </c>
      <c r="T401" s="190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1" t="s">
        <v>475</v>
      </c>
      <c r="AT401" s="191" t="s">
        <v>301</v>
      </c>
      <c r="AU401" s="191" t="s">
        <v>80</v>
      </c>
      <c r="AY401" s="19" t="s">
        <v>180</v>
      </c>
      <c r="BE401" s="192">
        <f>IF(N401="základní",J401,0)</f>
        <v>0</v>
      </c>
      <c r="BF401" s="192">
        <f>IF(N401="snížená",J401,0)</f>
        <v>0</v>
      </c>
      <c r="BG401" s="192">
        <f>IF(N401="zákl. přenesená",J401,0)</f>
        <v>0</v>
      </c>
      <c r="BH401" s="192">
        <f>IF(N401="sníž. přenesená",J401,0)</f>
        <v>0</v>
      </c>
      <c r="BI401" s="192">
        <f>IF(N401="nulová",J401,0)</f>
        <v>0</v>
      </c>
      <c r="BJ401" s="19" t="s">
        <v>78</v>
      </c>
      <c r="BK401" s="192">
        <f>ROUND(I401*H401,2)</f>
        <v>0</v>
      </c>
      <c r="BL401" s="19" t="s">
        <v>312</v>
      </c>
      <c r="BM401" s="191" t="s">
        <v>1902</v>
      </c>
    </row>
    <row r="402" spans="1:65" s="2" customFormat="1" ht="19.5">
      <c r="A402" s="36"/>
      <c r="B402" s="37"/>
      <c r="C402" s="38"/>
      <c r="D402" s="193" t="s">
        <v>189</v>
      </c>
      <c r="E402" s="38"/>
      <c r="F402" s="194" t="s">
        <v>1901</v>
      </c>
      <c r="G402" s="38"/>
      <c r="H402" s="38"/>
      <c r="I402" s="195"/>
      <c r="J402" s="38"/>
      <c r="K402" s="38"/>
      <c r="L402" s="41"/>
      <c r="M402" s="196"/>
      <c r="N402" s="197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189</v>
      </c>
      <c r="AU402" s="19" t="s">
        <v>80</v>
      </c>
    </row>
    <row r="403" spans="1:65" s="13" customFormat="1" ht="11.25">
      <c r="B403" s="200"/>
      <c r="C403" s="201"/>
      <c r="D403" s="193" t="s">
        <v>193</v>
      </c>
      <c r="E403" s="202" t="s">
        <v>19</v>
      </c>
      <c r="F403" s="203" t="s">
        <v>1903</v>
      </c>
      <c r="G403" s="201"/>
      <c r="H403" s="202" t="s">
        <v>19</v>
      </c>
      <c r="I403" s="204"/>
      <c r="J403" s="201"/>
      <c r="K403" s="201"/>
      <c r="L403" s="205"/>
      <c r="M403" s="206"/>
      <c r="N403" s="207"/>
      <c r="O403" s="207"/>
      <c r="P403" s="207"/>
      <c r="Q403" s="207"/>
      <c r="R403" s="207"/>
      <c r="S403" s="207"/>
      <c r="T403" s="208"/>
      <c r="AT403" s="209" t="s">
        <v>193</v>
      </c>
      <c r="AU403" s="209" t="s">
        <v>80</v>
      </c>
      <c r="AV403" s="13" t="s">
        <v>78</v>
      </c>
      <c r="AW403" s="13" t="s">
        <v>33</v>
      </c>
      <c r="AX403" s="13" t="s">
        <v>71</v>
      </c>
      <c r="AY403" s="209" t="s">
        <v>180</v>
      </c>
    </row>
    <row r="404" spans="1:65" s="13" customFormat="1" ht="11.25">
      <c r="B404" s="200"/>
      <c r="C404" s="201"/>
      <c r="D404" s="193" t="s">
        <v>193</v>
      </c>
      <c r="E404" s="202" t="s">
        <v>19</v>
      </c>
      <c r="F404" s="203" t="s">
        <v>1904</v>
      </c>
      <c r="G404" s="201"/>
      <c r="H404" s="202" t="s">
        <v>19</v>
      </c>
      <c r="I404" s="204"/>
      <c r="J404" s="201"/>
      <c r="K404" s="201"/>
      <c r="L404" s="205"/>
      <c r="M404" s="206"/>
      <c r="N404" s="207"/>
      <c r="O404" s="207"/>
      <c r="P404" s="207"/>
      <c r="Q404" s="207"/>
      <c r="R404" s="207"/>
      <c r="S404" s="207"/>
      <c r="T404" s="208"/>
      <c r="AT404" s="209" t="s">
        <v>193</v>
      </c>
      <c r="AU404" s="209" t="s">
        <v>80</v>
      </c>
      <c r="AV404" s="13" t="s">
        <v>78</v>
      </c>
      <c r="AW404" s="13" t="s">
        <v>33</v>
      </c>
      <c r="AX404" s="13" t="s">
        <v>71</v>
      </c>
      <c r="AY404" s="209" t="s">
        <v>180</v>
      </c>
    </row>
    <row r="405" spans="1:65" s="14" customFormat="1" ht="11.25">
      <c r="B405" s="210"/>
      <c r="C405" s="211"/>
      <c r="D405" s="193" t="s">
        <v>193</v>
      </c>
      <c r="E405" s="212" t="s">
        <v>19</v>
      </c>
      <c r="F405" s="213" t="s">
        <v>1905</v>
      </c>
      <c r="G405" s="211"/>
      <c r="H405" s="214">
        <v>1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193</v>
      </c>
      <c r="AU405" s="220" t="s">
        <v>80</v>
      </c>
      <c r="AV405" s="14" t="s">
        <v>80</v>
      </c>
      <c r="AW405" s="14" t="s">
        <v>33</v>
      </c>
      <c r="AX405" s="14" t="s">
        <v>78</v>
      </c>
      <c r="AY405" s="220" t="s">
        <v>180</v>
      </c>
    </row>
    <row r="406" spans="1:65" s="2" customFormat="1" ht="24.2" customHeight="1">
      <c r="A406" s="36"/>
      <c r="B406" s="37"/>
      <c r="C406" s="180" t="s">
        <v>652</v>
      </c>
      <c r="D406" s="180" t="s">
        <v>182</v>
      </c>
      <c r="E406" s="181" t="s">
        <v>1071</v>
      </c>
      <c r="F406" s="182" t="s">
        <v>1072</v>
      </c>
      <c r="G406" s="183" t="s">
        <v>206</v>
      </c>
      <c r="H406" s="184">
        <v>4</v>
      </c>
      <c r="I406" s="185"/>
      <c r="J406" s="186">
        <f>ROUND(I406*H406,2)</f>
        <v>0</v>
      </c>
      <c r="K406" s="182" t="s">
        <v>186</v>
      </c>
      <c r="L406" s="41"/>
      <c r="M406" s="187" t="s">
        <v>19</v>
      </c>
      <c r="N406" s="188" t="s">
        <v>42</v>
      </c>
      <c r="O406" s="66"/>
      <c r="P406" s="189">
        <f>O406*H406</f>
        <v>0</v>
      </c>
      <c r="Q406" s="189">
        <v>0</v>
      </c>
      <c r="R406" s="189">
        <f>Q406*H406</f>
        <v>0</v>
      </c>
      <c r="S406" s="189">
        <v>2.4E-2</v>
      </c>
      <c r="T406" s="190">
        <f>S406*H406</f>
        <v>9.6000000000000002E-2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1" t="s">
        <v>312</v>
      </c>
      <c r="AT406" s="191" t="s">
        <v>182</v>
      </c>
      <c r="AU406" s="191" t="s">
        <v>80</v>
      </c>
      <c r="AY406" s="19" t="s">
        <v>180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78</v>
      </c>
      <c r="BK406" s="192">
        <f>ROUND(I406*H406,2)</f>
        <v>0</v>
      </c>
      <c r="BL406" s="19" t="s">
        <v>312</v>
      </c>
      <c r="BM406" s="191" t="s">
        <v>1906</v>
      </c>
    </row>
    <row r="407" spans="1:65" s="2" customFormat="1" ht="29.25">
      <c r="A407" s="36"/>
      <c r="B407" s="37"/>
      <c r="C407" s="38"/>
      <c r="D407" s="193" t="s">
        <v>189</v>
      </c>
      <c r="E407" s="38"/>
      <c r="F407" s="194" t="s">
        <v>1074</v>
      </c>
      <c r="G407" s="38"/>
      <c r="H407" s="38"/>
      <c r="I407" s="195"/>
      <c r="J407" s="38"/>
      <c r="K407" s="38"/>
      <c r="L407" s="41"/>
      <c r="M407" s="196"/>
      <c r="N407" s="197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189</v>
      </c>
      <c r="AU407" s="19" t="s">
        <v>80</v>
      </c>
    </row>
    <row r="408" spans="1:65" s="2" customFormat="1" ht="11.25">
      <c r="A408" s="36"/>
      <c r="B408" s="37"/>
      <c r="C408" s="38"/>
      <c r="D408" s="198" t="s">
        <v>191</v>
      </c>
      <c r="E408" s="38"/>
      <c r="F408" s="199" t="s">
        <v>1075</v>
      </c>
      <c r="G408" s="38"/>
      <c r="H408" s="38"/>
      <c r="I408" s="195"/>
      <c r="J408" s="38"/>
      <c r="K408" s="38"/>
      <c r="L408" s="41"/>
      <c r="M408" s="196"/>
      <c r="N408" s="197"/>
      <c r="O408" s="66"/>
      <c r="P408" s="66"/>
      <c r="Q408" s="66"/>
      <c r="R408" s="66"/>
      <c r="S408" s="66"/>
      <c r="T408" s="67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9" t="s">
        <v>191</v>
      </c>
      <c r="AU408" s="19" t="s">
        <v>80</v>
      </c>
    </row>
    <row r="409" spans="1:65" s="13" customFormat="1" ht="11.25">
      <c r="B409" s="200"/>
      <c r="C409" s="201"/>
      <c r="D409" s="193" t="s">
        <v>193</v>
      </c>
      <c r="E409" s="202" t="s">
        <v>19</v>
      </c>
      <c r="F409" s="203" t="s">
        <v>1907</v>
      </c>
      <c r="G409" s="201"/>
      <c r="H409" s="202" t="s">
        <v>19</v>
      </c>
      <c r="I409" s="204"/>
      <c r="J409" s="201"/>
      <c r="K409" s="201"/>
      <c r="L409" s="205"/>
      <c r="M409" s="206"/>
      <c r="N409" s="207"/>
      <c r="O409" s="207"/>
      <c r="P409" s="207"/>
      <c r="Q409" s="207"/>
      <c r="R409" s="207"/>
      <c r="S409" s="207"/>
      <c r="T409" s="208"/>
      <c r="AT409" s="209" t="s">
        <v>193</v>
      </c>
      <c r="AU409" s="209" t="s">
        <v>80</v>
      </c>
      <c r="AV409" s="13" t="s">
        <v>78</v>
      </c>
      <c r="AW409" s="13" t="s">
        <v>33</v>
      </c>
      <c r="AX409" s="13" t="s">
        <v>71</v>
      </c>
      <c r="AY409" s="209" t="s">
        <v>180</v>
      </c>
    </row>
    <row r="410" spans="1:65" s="14" customFormat="1" ht="11.25">
      <c r="B410" s="210"/>
      <c r="C410" s="211"/>
      <c r="D410" s="193" t="s">
        <v>193</v>
      </c>
      <c r="E410" s="212" t="s">
        <v>19</v>
      </c>
      <c r="F410" s="213" t="s">
        <v>1908</v>
      </c>
      <c r="G410" s="211"/>
      <c r="H410" s="214">
        <v>4</v>
      </c>
      <c r="I410" s="215"/>
      <c r="J410" s="211"/>
      <c r="K410" s="211"/>
      <c r="L410" s="216"/>
      <c r="M410" s="217"/>
      <c r="N410" s="218"/>
      <c r="O410" s="218"/>
      <c r="P410" s="218"/>
      <c r="Q410" s="218"/>
      <c r="R410" s="218"/>
      <c r="S410" s="218"/>
      <c r="T410" s="219"/>
      <c r="AT410" s="220" t="s">
        <v>193</v>
      </c>
      <c r="AU410" s="220" t="s">
        <v>80</v>
      </c>
      <c r="AV410" s="14" t="s">
        <v>80</v>
      </c>
      <c r="AW410" s="14" t="s">
        <v>33</v>
      </c>
      <c r="AX410" s="14" t="s">
        <v>78</v>
      </c>
      <c r="AY410" s="220" t="s">
        <v>180</v>
      </c>
    </row>
    <row r="411" spans="1:65" s="13" customFormat="1" ht="22.5">
      <c r="B411" s="200"/>
      <c r="C411" s="201"/>
      <c r="D411" s="193" t="s">
        <v>193</v>
      </c>
      <c r="E411" s="202" t="s">
        <v>19</v>
      </c>
      <c r="F411" s="203" t="s">
        <v>1078</v>
      </c>
      <c r="G411" s="201"/>
      <c r="H411" s="202" t="s">
        <v>19</v>
      </c>
      <c r="I411" s="204"/>
      <c r="J411" s="201"/>
      <c r="K411" s="201"/>
      <c r="L411" s="205"/>
      <c r="M411" s="206"/>
      <c r="N411" s="207"/>
      <c r="O411" s="207"/>
      <c r="P411" s="207"/>
      <c r="Q411" s="207"/>
      <c r="R411" s="207"/>
      <c r="S411" s="207"/>
      <c r="T411" s="208"/>
      <c r="AT411" s="209" t="s">
        <v>193</v>
      </c>
      <c r="AU411" s="209" t="s">
        <v>80</v>
      </c>
      <c r="AV411" s="13" t="s">
        <v>78</v>
      </c>
      <c r="AW411" s="13" t="s">
        <v>33</v>
      </c>
      <c r="AX411" s="13" t="s">
        <v>71</v>
      </c>
      <c r="AY411" s="209" t="s">
        <v>180</v>
      </c>
    </row>
    <row r="412" spans="1:65" s="2" customFormat="1" ht="24.2" customHeight="1">
      <c r="A412" s="36"/>
      <c r="B412" s="37"/>
      <c r="C412" s="180" t="s">
        <v>660</v>
      </c>
      <c r="D412" s="180" t="s">
        <v>182</v>
      </c>
      <c r="E412" s="181" t="s">
        <v>1080</v>
      </c>
      <c r="F412" s="182" t="s">
        <v>1081</v>
      </c>
      <c r="G412" s="183" t="s">
        <v>206</v>
      </c>
      <c r="H412" s="184">
        <v>2</v>
      </c>
      <c r="I412" s="185"/>
      <c r="J412" s="186">
        <f>ROUND(I412*H412,2)</f>
        <v>0</v>
      </c>
      <c r="K412" s="182" t="s">
        <v>186</v>
      </c>
      <c r="L412" s="41"/>
      <c r="M412" s="187" t="s">
        <v>19</v>
      </c>
      <c r="N412" s="188" t="s">
        <v>42</v>
      </c>
      <c r="O412" s="66"/>
      <c r="P412" s="189">
        <f>O412*H412</f>
        <v>0</v>
      </c>
      <c r="Q412" s="189">
        <v>0</v>
      </c>
      <c r="R412" s="189">
        <f>Q412*H412</f>
        <v>0</v>
      </c>
      <c r="S412" s="189">
        <v>0</v>
      </c>
      <c r="T412" s="190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91" t="s">
        <v>312</v>
      </c>
      <c r="AT412" s="191" t="s">
        <v>182</v>
      </c>
      <c r="AU412" s="191" t="s">
        <v>80</v>
      </c>
      <c r="AY412" s="19" t="s">
        <v>180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9" t="s">
        <v>78</v>
      </c>
      <c r="BK412" s="192">
        <f>ROUND(I412*H412,2)</f>
        <v>0</v>
      </c>
      <c r="BL412" s="19" t="s">
        <v>312</v>
      </c>
      <c r="BM412" s="191" t="s">
        <v>1909</v>
      </c>
    </row>
    <row r="413" spans="1:65" s="2" customFormat="1" ht="19.5">
      <c r="A413" s="36"/>
      <c r="B413" s="37"/>
      <c r="C413" s="38"/>
      <c r="D413" s="193" t="s">
        <v>189</v>
      </c>
      <c r="E413" s="38"/>
      <c r="F413" s="194" t="s">
        <v>1083</v>
      </c>
      <c r="G413" s="38"/>
      <c r="H413" s="38"/>
      <c r="I413" s="195"/>
      <c r="J413" s="38"/>
      <c r="K413" s="38"/>
      <c r="L413" s="41"/>
      <c r="M413" s="196"/>
      <c r="N413" s="197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189</v>
      </c>
      <c r="AU413" s="19" t="s">
        <v>80</v>
      </c>
    </row>
    <row r="414" spans="1:65" s="2" customFormat="1" ht="11.25">
      <c r="A414" s="36"/>
      <c r="B414" s="37"/>
      <c r="C414" s="38"/>
      <c r="D414" s="198" t="s">
        <v>191</v>
      </c>
      <c r="E414" s="38"/>
      <c r="F414" s="199" t="s">
        <v>1084</v>
      </c>
      <c r="G414" s="38"/>
      <c r="H414" s="38"/>
      <c r="I414" s="195"/>
      <c r="J414" s="38"/>
      <c r="K414" s="38"/>
      <c r="L414" s="41"/>
      <c r="M414" s="196"/>
      <c r="N414" s="197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191</v>
      </c>
      <c r="AU414" s="19" t="s">
        <v>80</v>
      </c>
    </row>
    <row r="415" spans="1:65" s="13" customFormat="1" ht="11.25">
      <c r="B415" s="200"/>
      <c r="C415" s="201"/>
      <c r="D415" s="193" t="s">
        <v>193</v>
      </c>
      <c r="E415" s="202" t="s">
        <v>19</v>
      </c>
      <c r="F415" s="203" t="s">
        <v>1907</v>
      </c>
      <c r="G415" s="201"/>
      <c r="H415" s="202" t="s">
        <v>19</v>
      </c>
      <c r="I415" s="204"/>
      <c r="J415" s="201"/>
      <c r="K415" s="201"/>
      <c r="L415" s="205"/>
      <c r="M415" s="206"/>
      <c r="N415" s="207"/>
      <c r="O415" s="207"/>
      <c r="P415" s="207"/>
      <c r="Q415" s="207"/>
      <c r="R415" s="207"/>
      <c r="S415" s="207"/>
      <c r="T415" s="208"/>
      <c r="AT415" s="209" t="s">
        <v>193</v>
      </c>
      <c r="AU415" s="209" t="s">
        <v>80</v>
      </c>
      <c r="AV415" s="13" t="s">
        <v>78</v>
      </c>
      <c r="AW415" s="13" t="s">
        <v>33</v>
      </c>
      <c r="AX415" s="13" t="s">
        <v>71</v>
      </c>
      <c r="AY415" s="209" t="s">
        <v>180</v>
      </c>
    </row>
    <row r="416" spans="1:65" s="14" customFormat="1" ht="11.25">
      <c r="B416" s="210"/>
      <c r="C416" s="211"/>
      <c r="D416" s="193" t="s">
        <v>193</v>
      </c>
      <c r="E416" s="212" t="s">
        <v>19</v>
      </c>
      <c r="F416" s="213" t="s">
        <v>1910</v>
      </c>
      <c r="G416" s="211"/>
      <c r="H416" s="214">
        <v>2</v>
      </c>
      <c r="I416" s="215"/>
      <c r="J416" s="211"/>
      <c r="K416" s="211"/>
      <c r="L416" s="216"/>
      <c r="M416" s="217"/>
      <c r="N416" s="218"/>
      <c r="O416" s="218"/>
      <c r="P416" s="218"/>
      <c r="Q416" s="218"/>
      <c r="R416" s="218"/>
      <c r="S416" s="218"/>
      <c r="T416" s="219"/>
      <c r="AT416" s="220" t="s">
        <v>193</v>
      </c>
      <c r="AU416" s="220" t="s">
        <v>80</v>
      </c>
      <c r="AV416" s="14" t="s">
        <v>80</v>
      </c>
      <c r="AW416" s="14" t="s">
        <v>33</v>
      </c>
      <c r="AX416" s="14" t="s">
        <v>78</v>
      </c>
      <c r="AY416" s="220" t="s">
        <v>180</v>
      </c>
    </row>
    <row r="417" spans="1:65" s="2" customFormat="1" ht="24.2" customHeight="1">
      <c r="A417" s="36"/>
      <c r="B417" s="37"/>
      <c r="C417" s="180" t="s">
        <v>668</v>
      </c>
      <c r="D417" s="180" t="s">
        <v>182</v>
      </c>
      <c r="E417" s="181" t="s">
        <v>1911</v>
      </c>
      <c r="F417" s="182" t="s">
        <v>1912</v>
      </c>
      <c r="G417" s="183" t="s">
        <v>206</v>
      </c>
      <c r="H417" s="184">
        <v>1</v>
      </c>
      <c r="I417" s="185"/>
      <c r="J417" s="186">
        <f>ROUND(I417*H417,2)</f>
        <v>0</v>
      </c>
      <c r="K417" s="182" t="s">
        <v>186</v>
      </c>
      <c r="L417" s="41"/>
      <c r="M417" s="187" t="s">
        <v>19</v>
      </c>
      <c r="N417" s="188" t="s">
        <v>42</v>
      </c>
      <c r="O417" s="66"/>
      <c r="P417" s="189">
        <f>O417*H417</f>
        <v>0</v>
      </c>
      <c r="Q417" s="189">
        <v>0</v>
      </c>
      <c r="R417" s="189">
        <f>Q417*H417</f>
        <v>0</v>
      </c>
      <c r="S417" s="189">
        <v>0</v>
      </c>
      <c r="T417" s="190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91" t="s">
        <v>312</v>
      </c>
      <c r="AT417" s="191" t="s">
        <v>182</v>
      </c>
      <c r="AU417" s="191" t="s">
        <v>80</v>
      </c>
      <c r="AY417" s="19" t="s">
        <v>180</v>
      </c>
      <c r="BE417" s="192">
        <f>IF(N417="základní",J417,0)</f>
        <v>0</v>
      </c>
      <c r="BF417" s="192">
        <f>IF(N417="snížená",J417,0)</f>
        <v>0</v>
      </c>
      <c r="BG417" s="192">
        <f>IF(N417="zákl. přenesená",J417,0)</f>
        <v>0</v>
      </c>
      <c r="BH417" s="192">
        <f>IF(N417="sníž. přenesená",J417,0)</f>
        <v>0</v>
      </c>
      <c r="BI417" s="192">
        <f>IF(N417="nulová",J417,0)</f>
        <v>0</v>
      </c>
      <c r="BJ417" s="19" t="s">
        <v>78</v>
      </c>
      <c r="BK417" s="192">
        <f>ROUND(I417*H417,2)</f>
        <v>0</v>
      </c>
      <c r="BL417" s="19" t="s">
        <v>312</v>
      </c>
      <c r="BM417" s="191" t="s">
        <v>1913</v>
      </c>
    </row>
    <row r="418" spans="1:65" s="2" customFormat="1" ht="29.25">
      <c r="A418" s="36"/>
      <c r="B418" s="37"/>
      <c r="C418" s="38"/>
      <c r="D418" s="193" t="s">
        <v>189</v>
      </c>
      <c r="E418" s="38"/>
      <c r="F418" s="194" t="s">
        <v>1914</v>
      </c>
      <c r="G418" s="38"/>
      <c r="H418" s="38"/>
      <c r="I418" s="195"/>
      <c r="J418" s="38"/>
      <c r="K418" s="38"/>
      <c r="L418" s="41"/>
      <c r="M418" s="196"/>
      <c r="N418" s="197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189</v>
      </c>
      <c r="AU418" s="19" t="s">
        <v>80</v>
      </c>
    </row>
    <row r="419" spans="1:65" s="2" customFormat="1" ht="11.25">
      <c r="A419" s="36"/>
      <c r="B419" s="37"/>
      <c r="C419" s="38"/>
      <c r="D419" s="198" t="s">
        <v>191</v>
      </c>
      <c r="E419" s="38"/>
      <c r="F419" s="199" t="s">
        <v>1915</v>
      </c>
      <c r="G419" s="38"/>
      <c r="H419" s="38"/>
      <c r="I419" s="195"/>
      <c r="J419" s="38"/>
      <c r="K419" s="38"/>
      <c r="L419" s="41"/>
      <c r="M419" s="196"/>
      <c r="N419" s="197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191</v>
      </c>
      <c r="AU419" s="19" t="s">
        <v>80</v>
      </c>
    </row>
    <row r="420" spans="1:65" s="14" customFormat="1" ht="11.25">
      <c r="B420" s="210"/>
      <c r="C420" s="211"/>
      <c r="D420" s="193" t="s">
        <v>193</v>
      </c>
      <c r="E420" s="212" t="s">
        <v>19</v>
      </c>
      <c r="F420" s="213" t="s">
        <v>1899</v>
      </c>
      <c r="G420" s="211"/>
      <c r="H420" s="214">
        <v>1</v>
      </c>
      <c r="I420" s="215"/>
      <c r="J420" s="211"/>
      <c r="K420" s="211"/>
      <c r="L420" s="216"/>
      <c r="M420" s="217"/>
      <c r="N420" s="218"/>
      <c r="O420" s="218"/>
      <c r="P420" s="218"/>
      <c r="Q420" s="218"/>
      <c r="R420" s="218"/>
      <c r="S420" s="218"/>
      <c r="T420" s="219"/>
      <c r="AT420" s="220" t="s">
        <v>193</v>
      </c>
      <c r="AU420" s="220" t="s">
        <v>80</v>
      </c>
      <c r="AV420" s="14" t="s">
        <v>80</v>
      </c>
      <c r="AW420" s="14" t="s">
        <v>33</v>
      </c>
      <c r="AX420" s="14" t="s">
        <v>78</v>
      </c>
      <c r="AY420" s="220" t="s">
        <v>180</v>
      </c>
    </row>
    <row r="421" spans="1:65" s="2" customFormat="1" ht="24.2" customHeight="1">
      <c r="A421" s="36"/>
      <c r="B421" s="37"/>
      <c r="C421" s="232" t="s">
        <v>676</v>
      </c>
      <c r="D421" s="232" t="s">
        <v>301</v>
      </c>
      <c r="E421" s="233" t="s">
        <v>1916</v>
      </c>
      <c r="F421" s="234" t="s">
        <v>1917</v>
      </c>
      <c r="G421" s="235" t="s">
        <v>249</v>
      </c>
      <c r="H421" s="236">
        <v>1.3</v>
      </c>
      <c r="I421" s="237"/>
      <c r="J421" s="238">
        <f>ROUND(I421*H421,2)</f>
        <v>0</v>
      </c>
      <c r="K421" s="234" t="s">
        <v>186</v>
      </c>
      <c r="L421" s="239"/>
      <c r="M421" s="240" t="s">
        <v>19</v>
      </c>
      <c r="N421" s="241" t="s">
        <v>42</v>
      </c>
      <c r="O421" s="66"/>
      <c r="P421" s="189">
        <f>O421*H421</f>
        <v>0</v>
      </c>
      <c r="Q421" s="189">
        <v>6.0000000000000001E-3</v>
      </c>
      <c r="R421" s="189">
        <f>Q421*H421</f>
        <v>7.8000000000000005E-3</v>
      </c>
      <c r="S421" s="189">
        <v>0</v>
      </c>
      <c r="T421" s="190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91" t="s">
        <v>475</v>
      </c>
      <c r="AT421" s="191" t="s">
        <v>301</v>
      </c>
      <c r="AU421" s="191" t="s">
        <v>80</v>
      </c>
      <c r="AY421" s="19" t="s">
        <v>180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9" t="s">
        <v>78</v>
      </c>
      <c r="BK421" s="192">
        <f>ROUND(I421*H421,2)</f>
        <v>0</v>
      </c>
      <c r="BL421" s="19" t="s">
        <v>312</v>
      </c>
      <c r="BM421" s="191" t="s">
        <v>1918</v>
      </c>
    </row>
    <row r="422" spans="1:65" s="2" customFormat="1" ht="11.25">
      <c r="A422" s="36"/>
      <c r="B422" s="37"/>
      <c r="C422" s="38"/>
      <c r="D422" s="193" t="s">
        <v>189</v>
      </c>
      <c r="E422" s="38"/>
      <c r="F422" s="194" t="s">
        <v>1917</v>
      </c>
      <c r="G422" s="38"/>
      <c r="H422" s="38"/>
      <c r="I422" s="195"/>
      <c r="J422" s="38"/>
      <c r="K422" s="38"/>
      <c r="L422" s="41"/>
      <c r="M422" s="196"/>
      <c r="N422" s="197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189</v>
      </c>
      <c r="AU422" s="19" t="s">
        <v>80</v>
      </c>
    </row>
    <row r="423" spans="1:65" s="14" customFormat="1" ht="11.25">
      <c r="B423" s="210"/>
      <c r="C423" s="211"/>
      <c r="D423" s="193" t="s">
        <v>193</v>
      </c>
      <c r="E423" s="212" t="s">
        <v>19</v>
      </c>
      <c r="F423" s="213" t="s">
        <v>1919</v>
      </c>
      <c r="G423" s="211"/>
      <c r="H423" s="214">
        <v>1.3</v>
      </c>
      <c r="I423" s="215"/>
      <c r="J423" s="211"/>
      <c r="K423" s="211"/>
      <c r="L423" s="216"/>
      <c r="M423" s="217"/>
      <c r="N423" s="218"/>
      <c r="O423" s="218"/>
      <c r="P423" s="218"/>
      <c r="Q423" s="218"/>
      <c r="R423" s="218"/>
      <c r="S423" s="218"/>
      <c r="T423" s="219"/>
      <c r="AT423" s="220" t="s">
        <v>193</v>
      </c>
      <c r="AU423" s="220" t="s">
        <v>80</v>
      </c>
      <c r="AV423" s="14" t="s">
        <v>80</v>
      </c>
      <c r="AW423" s="14" t="s">
        <v>33</v>
      </c>
      <c r="AX423" s="14" t="s">
        <v>78</v>
      </c>
      <c r="AY423" s="220" t="s">
        <v>180</v>
      </c>
    </row>
    <row r="424" spans="1:65" s="2" customFormat="1" ht="24.2" customHeight="1">
      <c r="A424" s="36"/>
      <c r="B424" s="37"/>
      <c r="C424" s="232" t="s">
        <v>682</v>
      </c>
      <c r="D424" s="232" t="s">
        <v>301</v>
      </c>
      <c r="E424" s="233" t="s">
        <v>1920</v>
      </c>
      <c r="F424" s="234" t="s">
        <v>1921</v>
      </c>
      <c r="G424" s="235" t="s">
        <v>206</v>
      </c>
      <c r="H424" s="236">
        <v>1</v>
      </c>
      <c r="I424" s="237"/>
      <c r="J424" s="238">
        <f>ROUND(I424*H424,2)</f>
        <v>0</v>
      </c>
      <c r="K424" s="234" t="s">
        <v>186</v>
      </c>
      <c r="L424" s="239"/>
      <c r="M424" s="240" t="s">
        <v>19</v>
      </c>
      <c r="N424" s="241" t="s">
        <v>42</v>
      </c>
      <c r="O424" s="66"/>
      <c r="P424" s="189">
        <f>O424*H424</f>
        <v>0</v>
      </c>
      <c r="Q424" s="189">
        <v>6.0000000000000002E-5</v>
      </c>
      <c r="R424" s="189">
        <f>Q424*H424</f>
        <v>6.0000000000000002E-5</v>
      </c>
      <c r="S424" s="189">
        <v>0</v>
      </c>
      <c r="T424" s="190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91" t="s">
        <v>475</v>
      </c>
      <c r="AT424" s="191" t="s">
        <v>301</v>
      </c>
      <c r="AU424" s="191" t="s">
        <v>80</v>
      </c>
      <c r="AY424" s="19" t="s">
        <v>180</v>
      </c>
      <c r="BE424" s="192">
        <f>IF(N424="základní",J424,0)</f>
        <v>0</v>
      </c>
      <c r="BF424" s="192">
        <f>IF(N424="snížená",J424,0)</f>
        <v>0</v>
      </c>
      <c r="BG424" s="192">
        <f>IF(N424="zákl. přenesená",J424,0)</f>
        <v>0</v>
      </c>
      <c r="BH424" s="192">
        <f>IF(N424="sníž. přenesená",J424,0)</f>
        <v>0</v>
      </c>
      <c r="BI424" s="192">
        <f>IF(N424="nulová",J424,0)</f>
        <v>0</v>
      </c>
      <c r="BJ424" s="19" t="s">
        <v>78</v>
      </c>
      <c r="BK424" s="192">
        <f>ROUND(I424*H424,2)</f>
        <v>0</v>
      </c>
      <c r="BL424" s="19" t="s">
        <v>312</v>
      </c>
      <c r="BM424" s="191" t="s">
        <v>1922</v>
      </c>
    </row>
    <row r="425" spans="1:65" s="2" customFormat="1" ht="11.25">
      <c r="A425" s="36"/>
      <c r="B425" s="37"/>
      <c r="C425" s="38"/>
      <c r="D425" s="193" t="s">
        <v>189</v>
      </c>
      <c r="E425" s="38"/>
      <c r="F425" s="194" t="s">
        <v>1921</v>
      </c>
      <c r="G425" s="38"/>
      <c r="H425" s="38"/>
      <c r="I425" s="195"/>
      <c r="J425" s="38"/>
      <c r="K425" s="38"/>
      <c r="L425" s="41"/>
      <c r="M425" s="196"/>
      <c r="N425" s="197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189</v>
      </c>
      <c r="AU425" s="19" t="s">
        <v>80</v>
      </c>
    </row>
    <row r="426" spans="1:65" s="14" customFormat="1" ht="11.25">
      <c r="B426" s="210"/>
      <c r="C426" s="211"/>
      <c r="D426" s="193" t="s">
        <v>193</v>
      </c>
      <c r="E426" s="212" t="s">
        <v>19</v>
      </c>
      <c r="F426" s="213" t="s">
        <v>1923</v>
      </c>
      <c r="G426" s="211"/>
      <c r="H426" s="214">
        <v>1</v>
      </c>
      <c r="I426" s="215"/>
      <c r="J426" s="211"/>
      <c r="K426" s="211"/>
      <c r="L426" s="216"/>
      <c r="M426" s="217"/>
      <c r="N426" s="218"/>
      <c r="O426" s="218"/>
      <c r="P426" s="218"/>
      <c r="Q426" s="218"/>
      <c r="R426" s="218"/>
      <c r="S426" s="218"/>
      <c r="T426" s="219"/>
      <c r="AT426" s="220" t="s">
        <v>193</v>
      </c>
      <c r="AU426" s="220" t="s">
        <v>80</v>
      </c>
      <c r="AV426" s="14" t="s">
        <v>80</v>
      </c>
      <c r="AW426" s="14" t="s">
        <v>33</v>
      </c>
      <c r="AX426" s="14" t="s">
        <v>78</v>
      </c>
      <c r="AY426" s="220" t="s">
        <v>180</v>
      </c>
    </row>
    <row r="427" spans="1:65" s="2" customFormat="1" ht="24.2" customHeight="1">
      <c r="A427" s="36"/>
      <c r="B427" s="37"/>
      <c r="C427" s="180" t="s">
        <v>689</v>
      </c>
      <c r="D427" s="180" t="s">
        <v>182</v>
      </c>
      <c r="E427" s="181" t="s">
        <v>1924</v>
      </c>
      <c r="F427" s="182" t="s">
        <v>1925</v>
      </c>
      <c r="G427" s="183" t="s">
        <v>206</v>
      </c>
      <c r="H427" s="184">
        <v>1</v>
      </c>
      <c r="I427" s="185"/>
      <c r="J427" s="186">
        <f>ROUND(I427*H427,2)</f>
        <v>0</v>
      </c>
      <c r="K427" s="182" t="s">
        <v>304</v>
      </c>
      <c r="L427" s="41"/>
      <c r="M427" s="187" t="s">
        <v>19</v>
      </c>
      <c r="N427" s="188" t="s">
        <v>42</v>
      </c>
      <c r="O427" s="66"/>
      <c r="P427" s="189">
        <f>O427*H427</f>
        <v>0</v>
      </c>
      <c r="Q427" s="189">
        <v>0</v>
      </c>
      <c r="R427" s="189">
        <f>Q427*H427</f>
        <v>0</v>
      </c>
      <c r="S427" s="189">
        <v>0</v>
      </c>
      <c r="T427" s="190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91" t="s">
        <v>312</v>
      </c>
      <c r="AT427" s="191" t="s">
        <v>182</v>
      </c>
      <c r="AU427" s="191" t="s">
        <v>80</v>
      </c>
      <c r="AY427" s="19" t="s">
        <v>180</v>
      </c>
      <c r="BE427" s="192">
        <f>IF(N427="základní",J427,0)</f>
        <v>0</v>
      </c>
      <c r="BF427" s="192">
        <f>IF(N427="snížená",J427,0)</f>
        <v>0</v>
      </c>
      <c r="BG427" s="192">
        <f>IF(N427="zákl. přenesená",J427,0)</f>
        <v>0</v>
      </c>
      <c r="BH427" s="192">
        <f>IF(N427="sníž. přenesená",J427,0)</f>
        <v>0</v>
      </c>
      <c r="BI427" s="192">
        <f>IF(N427="nulová",J427,0)</f>
        <v>0</v>
      </c>
      <c r="BJ427" s="19" t="s">
        <v>78</v>
      </c>
      <c r="BK427" s="192">
        <f>ROUND(I427*H427,2)</f>
        <v>0</v>
      </c>
      <c r="BL427" s="19" t="s">
        <v>312</v>
      </c>
      <c r="BM427" s="191" t="s">
        <v>1926</v>
      </c>
    </row>
    <row r="428" spans="1:65" s="2" customFormat="1" ht="19.5">
      <c r="A428" s="36"/>
      <c r="B428" s="37"/>
      <c r="C428" s="38"/>
      <c r="D428" s="193" t="s">
        <v>189</v>
      </c>
      <c r="E428" s="38"/>
      <c r="F428" s="194" t="s">
        <v>1927</v>
      </c>
      <c r="G428" s="38"/>
      <c r="H428" s="38"/>
      <c r="I428" s="195"/>
      <c r="J428" s="38"/>
      <c r="K428" s="38"/>
      <c r="L428" s="41"/>
      <c r="M428" s="196"/>
      <c r="N428" s="197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189</v>
      </c>
      <c r="AU428" s="19" t="s">
        <v>80</v>
      </c>
    </row>
    <row r="429" spans="1:65" s="13" customFormat="1" ht="11.25">
      <c r="B429" s="200"/>
      <c r="C429" s="201"/>
      <c r="D429" s="193" t="s">
        <v>193</v>
      </c>
      <c r="E429" s="202" t="s">
        <v>19</v>
      </c>
      <c r="F429" s="203" t="s">
        <v>1007</v>
      </c>
      <c r="G429" s="201"/>
      <c r="H429" s="202" t="s">
        <v>19</v>
      </c>
      <c r="I429" s="204"/>
      <c r="J429" s="201"/>
      <c r="K429" s="201"/>
      <c r="L429" s="205"/>
      <c r="M429" s="206"/>
      <c r="N429" s="207"/>
      <c r="O429" s="207"/>
      <c r="P429" s="207"/>
      <c r="Q429" s="207"/>
      <c r="R429" s="207"/>
      <c r="S429" s="207"/>
      <c r="T429" s="208"/>
      <c r="AT429" s="209" t="s">
        <v>193</v>
      </c>
      <c r="AU429" s="209" t="s">
        <v>80</v>
      </c>
      <c r="AV429" s="13" t="s">
        <v>78</v>
      </c>
      <c r="AW429" s="13" t="s">
        <v>33</v>
      </c>
      <c r="AX429" s="13" t="s">
        <v>71</v>
      </c>
      <c r="AY429" s="209" t="s">
        <v>180</v>
      </c>
    </row>
    <row r="430" spans="1:65" s="14" customFormat="1" ht="11.25">
      <c r="B430" s="210"/>
      <c r="C430" s="211"/>
      <c r="D430" s="193" t="s">
        <v>193</v>
      </c>
      <c r="E430" s="212" t="s">
        <v>19</v>
      </c>
      <c r="F430" s="213" t="s">
        <v>1715</v>
      </c>
      <c r="G430" s="211"/>
      <c r="H430" s="214">
        <v>1</v>
      </c>
      <c r="I430" s="215"/>
      <c r="J430" s="211"/>
      <c r="K430" s="211"/>
      <c r="L430" s="216"/>
      <c r="M430" s="217"/>
      <c r="N430" s="218"/>
      <c r="O430" s="218"/>
      <c r="P430" s="218"/>
      <c r="Q430" s="218"/>
      <c r="R430" s="218"/>
      <c r="S430" s="218"/>
      <c r="T430" s="219"/>
      <c r="AT430" s="220" t="s">
        <v>193</v>
      </c>
      <c r="AU430" s="220" t="s">
        <v>80</v>
      </c>
      <c r="AV430" s="14" t="s">
        <v>80</v>
      </c>
      <c r="AW430" s="14" t="s">
        <v>33</v>
      </c>
      <c r="AX430" s="14" t="s">
        <v>78</v>
      </c>
      <c r="AY430" s="220" t="s">
        <v>180</v>
      </c>
    </row>
    <row r="431" spans="1:65" s="2" customFormat="1" ht="24.2" customHeight="1">
      <c r="A431" s="36"/>
      <c r="B431" s="37"/>
      <c r="C431" s="180" t="s">
        <v>697</v>
      </c>
      <c r="D431" s="180" t="s">
        <v>182</v>
      </c>
      <c r="E431" s="181" t="s">
        <v>1928</v>
      </c>
      <c r="F431" s="182" t="s">
        <v>1929</v>
      </c>
      <c r="G431" s="183" t="s">
        <v>765</v>
      </c>
      <c r="H431" s="253"/>
      <c r="I431" s="185"/>
      <c r="J431" s="186">
        <f>ROUND(I431*H431,2)</f>
        <v>0</v>
      </c>
      <c r="K431" s="182" t="s">
        <v>186</v>
      </c>
      <c r="L431" s="41"/>
      <c r="M431" s="187" t="s">
        <v>19</v>
      </c>
      <c r="N431" s="188" t="s">
        <v>42</v>
      </c>
      <c r="O431" s="66"/>
      <c r="P431" s="189">
        <f>O431*H431</f>
        <v>0</v>
      </c>
      <c r="Q431" s="189">
        <v>0</v>
      </c>
      <c r="R431" s="189">
        <f>Q431*H431</f>
        <v>0</v>
      </c>
      <c r="S431" s="189">
        <v>0</v>
      </c>
      <c r="T431" s="190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91" t="s">
        <v>312</v>
      </c>
      <c r="AT431" s="191" t="s">
        <v>182</v>
      </c>
      <c r="AU431" s="191" t="s">
        <v>80</v>
      </c>
      <c r="AY431" s="19" t="s">
        <v>180</v>
      </c>
      <c r="BE431" s="192">
        <f>IF(N431="základní",J431,0)</f>
        <v>0</v>
      </c>
      <c r="BF431" s="192">
        <f>IF(N431="snížená",J431,0)</f>
        <v>0</v>
      </c>
      <c r="BG431" s="192">
        <f>IF(N431="zákl. přenesená",J431,0)</f>
        <v>0</v>
      </c>
      <c r="BH431" s="192">
        <f>IF(N431="sníž. přenesená",J431,0)</f>
        <v>0</v>
      </c>
      <c r="BI431" s="192">
        <f>IF(N431="nulová",J431,0)</f>
        <v>0</v>
      </c>
      <c r="BJ431" s="19" t="s">
        <v>78</v>
      </c>
      <c r="BK431" s="192">
        <f>ROUND(I431*H431,2)</f>
        <v>0</v>
      </c>
      <c r="BL431" s="19" t="s">
        <v>312</v>
      </c>
      <c r="BM431" s="191" t="s">
        <v>1930</v>
      </c>
    </row>
    <row r="432" spans="1:65" s="2" customFormat="1" ht="29.25">
      <c r="A432" s="36"/>
      <c r="B432" s="37"/>
      <c r="C432" s="38"/>
      <c r="D432" s="193" t="s">
        <v>189</v>
      </c>
      <c r="E432" s="38"/>
      <c r="F432" s="194" t="s">
        <v>1931</v>
      </c>
      <c r="G432" s="38"/>
      <c r="H432" s="38"/>
      <c r="I432" s="195"/>
      <c r="J432" s="38"/>
      <c r="K432" s="38"/>
      <c r="L432" s="41"/>
      <c r="M432" s="196"/>
      <c r="N432" s="197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189</v>
      </c>
      <c r="AU432" s="19" t="s">
        <v>80</v>
      </c>
    </row>
    <row r="433" spans="1:65" s="2" customFormat="1" ht="11.25">
      <c r="A433" s="36"/>
      <c r="B433" s="37"/>
      <c r="C433" s="38"/>
      <c r="D433" s="198" t="s">
        <v>191</v>
      </c>
      <c r="E433" s="38"/>
      <c r="F433" s="199" t="s">
        <v>1932</v>
      </c>
      <c r="G433" s="38"/>
      <c r="H433" s="38"/>
      <c r="I433" s="195"/>
      <c r="J433" s="38"/>
      <c r="K433" s="38"/>
      <c r="L433" s="41"/>
      <c r="M433" s="196"/>
      <c r="N433" s="197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191</v>
      </c>
      <c r="AU433" s="19" t="s">
        <v>80</v>
      </c>
    </row>
    <row r="434" spans="1:65" s="12" customFormat="1" ht="22.9" customHeight="1">
      <c r="B434" s="164"/>
      <c r="C434" s="165"/>
      <c r="D434" s="166" t="s">
        <v>70</v>
      </c>
      <c r="E434" s="178" t="s">
        <v>1171</v>
      </c>
      <c r="F434" s="178" t="s">
        <v>1172</v>
      </c>
      <c r="G434" s="165"/>
      <c r="H434" s="165"/>
      <c r="I434" s="168"/>
      <c r="J434" s="179">
        <f>BK434</f>
        <v>0</v>
      </c>
      <c r="K434" s="165"/>
      <c r="L434" s="170"/>
      <c r="M434" s="171"/>
      <c r="N434" s="172"/>
      <c r="O434" s="172"/>
      <c r="P434" s="173">
        <f>SUM(P435:P466)</f>
        <v>0</v>
      </c>
      <c r="Q434" s="172"/>
      <c r="R434" s="173">
        <f>SUM(R435:R466)</f>
        <v>0.59813099999999997</v>
      </c>
      <c r="S434" s="172"/>
      <c r="T434" s="174">
        <f>SUM(T435:T466)</f>
        <v>0</v>
      </c>
      <c r="AR434" s="175" t="s">
        <v>80</v>
      </c>
      <c r="AT434" s="176" t="s">
        <v>70</v>
      </c>
      <c r="AU434" s="176" t="s">
        <v>78</v>
      </c>
      <c r="AY434" s="175" t="s">
        <v>180</v>
      </c>
      <c r="BK434" s="177">
        <f>SUM(BK435:BK466)</f>
        <v>0</v>
      </c>
    </row>
    <row r="435" spans="1:65" s="2" customFormat="1" ht="16.5" customHeight="1">
      <c r="A435" s="36"/>
      <c r="B435" s="37"/>
      <c r="C435" s="180" t="s">
        <v>706</v>
      </c>
      <c r="D435" s="180" t="s">
        <v>182</v>
      </c>
      <c r="E435" s="181" t="s">
        <v>1174</v>
      </c>
      <c r="F435" s="182" t="s">
        <v>1175</v>
      </c>
      <c r="G435" s="183" t="s">
        <v>230</v>
      </c>
      <c r="H435" s="184">
        <v>11.3</v>
      </c>
      <c r="I435" s="185"/>
      <c r="J435" s="186">
        <f>ROUND(I435*H435,2)</f>
        <v>0</v>
      </c>
      <c r="K435" s="182" t="s">
        <v>186</v>
      </c>
      <c r="L435" s="41"/>
      <c r="M435" s="187" t="s">
        <v>19</v>
      </c>
      <c r="N435" s="188" t="s">
        <v>42</v>
      </c>
      <c r="O435" s="66"/>
      <c r="P435" s="189">
        <f>O435*H435</f>
        <v>0</v>
      </c>
      <c r="Q435" s="189">
        <v>0</v>
      </c>
      <c r="R435" s="189">
        <f>Q435*H435</f>
        <v>0</v>
      </c>
      <c r="S435" s="189">
        <v>0</v>
      </c>
      <c r="T435" s="190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312</v>
      </c>
      <c r="AT435" s="191" t="s">
        <v>182</v>
      </c>
      <c r="AU435" s="191" t="s">
        <v>80</v>
      </c>
      <c r="AY435" s="19" t="s">
        <v>180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78</v>
      </c>
      <c r="BK435" s="192">
        <f>ROUND(I435*H435,2)</f>
        <v>0</v>
      </c>
      <c r="BL435" s="19" t="s">
        <v>312</v>
      </c>
      <c r="BM435" s="191" t="s">
        <v>1933</v>
      </c>
    </row>
    <row r="436" spans="1:65" s="2" customFormat="1" ht="11.25">
      <c r="A436" s="36"/>
      <c r="B436" s="37"/>
      <c r="C436" s="38"/>
      <c r="D436" s="193" t="s">
        <v>189</v>
      </c>
      <c r="E436" s="38"/>
      <c r="F436" s="194" t="s">
        <v>1177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189</v>
      </c>
      <c r="AU436" s="19" t="s">
        <v>80</v>
      </c>
    </row>
    <row r="437" spans="1:65" s="2" customFormat="1" ht="11.25">
      <c r="A437" s="36"/>
      <c r="B437" s="37"/>
      <c r="C437" s="38"/>
      <c r="D437" s="198" t="s">
        <v>191</v>
      </c>
      <c r="E437" s="38"/>
      <c r="F437" s="199" t="s">
        <v>1178</v>
      </c>
      <c r="G437" s="38"/>
      <c r="H437" s="38"/>
      <c r="I437" s="195"/>
      <c r="J437" s="38"/>
      <c r="K437" s="38"/>
      <c r="L437" s="41"/>
      <c r="M437" s="196"/>
      <c r="N437" s="197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191</v>
      </c>
      <c r="AU437" s="19" t="s">
        <v>80</v>
      </c>
    </row>
    <row r="438" spans="1:65" s="14" customFormat="1" ht="11.25">
      <c r="B438" s="210"/>
      <c r="C438" s="211"/>
      <c r="D438" s="193" t="s">
        <v>193</v>
      </c>
      <c r="E438" s="212" t="s">
        <v>19</v>
      </c>
      <c r="F438" s="213" t="s">
        <v>1779</v>
      </c>
      <c r="G438" s="211"/>
      <c r="H438" s="214">
        <v>11.3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193</v>
      </c>
      <c r="AU438" s="220" t="s">
        <v>80</v>
      </c>
      <c r="AV438" s="14" t="s">
        <v>80</v>
      </c>
      <c r="AW438" s="14" t="s">
        <v>33</v>
      </c>
      <c r="AX438" s="14" t="s">
        <v>78</v>
      </c>
      <c r="AY438" s="220" t="s">
        <v>180</v>
      </c>
    </row>
    <row r="439" spans="1:65" s="2" customFormat="1" ht="16.5" customHeight="1">
      <c r="A439" s="36"/>
      <c r="B439" s="37"/>
      <c r="C439" s="180" t="s">
        <v>327</v>
      </c>
      <c r="D439" s="180" t="s">
        <v>182</v>
      </c>
      <c r="E439" s="181" t="s">
        <v>1193</v>
      </c>
      <c r="F439" s="182" t="s">
        <v>1194</v>
      </c>
      <c r="G439" s="183" t="s">
        <v>230</v>
      </c>
      <c r="H439" s="184">
        <v>11.3</v>
      </c>
      <c r="I439" s="185"/>
      <c r="J439" s="186">
        <f>ROUND(I439*H439,2)</f>
        <v>0</v>
      </c>
      <c r="K439" s="182" t="s">
        <v>186</v>
      </c>
      <c r="L439" s="41"/>
      <c r="M439" s="187" t="s">
        <v>19</v>
      </c>
      <c r="N439" s="188" t="s">
        <v>42</v>
      </c>
      <c r="O439" s="66"/>
      <c r="P439" s="189">
        <f>O439*H439</f>
        <v>0</v>
      </c>
      <c r="Q439" s="189">
        <v>2.9999999999999997E-4</v>
      </c>
      <c r="R439" s="189">
        <f>Q439*H439</f>
        <v>3.3899999999999998E-3</v>
      </c>
      <c r="S439" s="189">
        <v>0</v>
      </c>
      <c r="T439" s="190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91" t="s">
        <v>312</v>
      </c>
      <c r="AT439" s="191" t="s">
        <v>182</v>
      </c>
      <c r="AU439" s="191" t="s">
        <v>80</v>
      </c>
      <c r="AY439" s="19" t="s">
        <v>180</v>
      </c>
      <c r="BE439" s="192">
        <f>IF(N439="základní",J439,0)</f>
        <v>0</v>
      </c>
      <c r="BF439" s="192">
        <f>IF(N439="snížená",J439,0)</f>
        <v>0</v>
      </c>
      <c r="BG439" s="192">
        <f>IF(N439="zákl. přenesená",J439,0)</f>
        <v>0</v>
      </c>
      <c r="BH439" s="192">
        <f>IF(N439="sníž. přenesená",J439,0)</f>
        <v>0</v>
      </c>
      <c r="BI439" s="192">
        <f>IF(N439="nulová",J439,0)</f>
        <v>0</v>
      </c>
      <c r="BJ439" s="19" t="s">
        <v>78</v>
      </c>
      <c r="BK439" s="192">
        <f>ROUND(I439*H439,2)</f>
        <v>0</v>
      </c>
      <c r="BL439" s="19" t="s">
        <v>312</v>
      </c>
      <c r="BM439" s="191" t="s">
        <v>1934</v>
      </c>
    </row>
    <row r="440" spans="1:65" s="2" customFormat="1" ht="19.5">
      <c r="A440" s="36"/>
      <c r="B440" s="37"/>
      <c r="C440" s="38"/>
      <c r="D440" s="193" t="s">
        <v>189</v>
      </c>
      <c r="E440" s="38"/>
      <c r="F440" s="194" t="s">
        <v>1196</v>
      </c>
      <c r="G440" s="38"/>
      <c r="H440" s="38"/>
      <c r="I440" s="195"/>
      <c r="J440" s="38"/>
      <c r="K440" s="38"/>
      <c r="L440" s="41"/>
      <c r="M440" s="196"/>
      <c r="N440" s="197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189</v>
      </c>
      <c r="AU440" s="19" t="s">
        <v>80</v>
      </c>
    </row>
    <row r="441" spans="1:65" s="2" customFormat="1" ht="11.25">
      <c r="A441" s="36"/>
      <c r="B441" s="37"/>
      <c r="C441" s="38"/>
      <c r="D441" s="198" t="s">
        <v>191</v>
      </c>
      <c r="E441" s="38"/>
      <c r="F441" s="199" t="s">
        <v>1197</v>
      </c>
      <c r="G441" s="38"/>
      <c r="H441" s="38"/>
      <c r="I441" s="195"/>
      <c r="J441" s="38"/>
      <c r="K441" s="38"/>
      <c r="L441" s="41"/>
      <c r="M441" s="196"/>
      <c r="N441" s="197"/>
      <c r="O441" s="66"/>
      <c r="P441" s="66"/>
      <c r="Q441" s="66"/>
      <c r="R441" s="66"/>
      <c r="S441" s="66"/>
      <c r="T441" s="67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9" t="s">
        <v>191</v>
      </c>
      <c r="AU441" s="19" t="s">
        <v>80</v>
      </c>
    </row>
    <row r="442" spans="1:65" s="14" customFormat="1" ht="11.25">
      <c r="B442" s="210"/>
      <c r="C442" s="211"/>
      <c r="D442" s="193" t="s">
        <v>193</v>
      </c>
      <c r="E442" s="212" t="s">
        <v>19</v>
      </c>
      <c r="F442" s="213" t="s">
        <v>1779</v>
      </c>
      <c r="G442" s="211"/>
      <c r="H442" s="214">
        <v>11.3</v>
      </c>
      <c r="I442" s="215"/>
      <c r="J442" s="211"/>
      <c r="K442" s="211"/>
      <c r="L442" s="216"/>
      <c r="M442" s="217"/>
      <c r="N442" s="218"/>
      <c r="O442" s="218"/>
      <c r="P442" s="218"/>
      <c r="Q442" s="218"/>
      <c r="R442" s="218"/>
      <c r="S442" s="218"/>
      <c r="T442" s="219"/>
      <c r="AT442" s="220" t="s">
        <v>193</v>
      </c>
      <c r="AU442" s="220" t="s">
        <v>80</v>
      </c>
      <c r="AV442" s="14" t="s">
        <v>80</v>
      </c>
      <c r="AW442" s="14" t="s">
        <v>33</v>
      </c>
      <c r="AX442" s="14" t="s">
        <v>78</v>
      </c>
      <c r="AY442" s="220" t="s">
        <v>180</v>
      </c>
    </row>
    <row r="443" spans="1:65" s="2" customFormat="1" ht="24.2" customHeight="1">
      <c r="A443" s="36"/>
      <c r="B443" s="37"/>
      <c r="C443" s="180" t="s">
        <v>473</v>
      </c>
      <c r="D443" s="180" t="s">
        <v>182</v>
      </c>
      <c r="E443" s="181" t="s">
        <v>1199</v>
      </c>
      <c r="F443" s="182" t="s">
        <v>1200</v>
      </c>
      <c r="G443" s="183" t="s">
        <v>230</v>
      </c>
      <c r="H443" s="184">
        <v>11.3</v>
      </c>
      <c r="I443" s="185"/>
      <c r="J443" s="186">
        <f>ROUND(I443*H443,2)</f>
        <v>0</v>
      </c>
      <c r="K443" s="182" t="s">
        <v>186</v>
      </c>
      <c r="L443" s="41"/>
      <c r="M443" s="187" t="s">
        <v>19</v>
      </c>
      <c r="N443" s="188" t="s">
        <v>42</v>
      </c>
      <c r="O443" s="66"/>
      <c r="P443" s="189">
        <f>O443*H443</f>
        <v>0</v>
      </c>
      <c r="Q443" s="189">
        <v>2.5499999999999998E-2</v>
      </c>
      <c r="R443" s="189">
        <f>Q443*H443</f>
        <v>0.28815000000000002</v>
      </c>
      <c r="S443" s="189">
        <v>0</v>
      </c>
      <c r="T443" s="190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1" t="s">
        <v>312</v>
      </c>
      <c r="AT443" s="191" t="s">
        <v>182</v>
      </c>
      <c r="AU443" s="191" t="s">
        <v>80</v>
      </c>
      <c r="AY443" s="19" t="s">
        <v>180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9" t="s">
        <v>78</v>
      </c>
      <c r="BK443" s="192">
        <f>ROUND(I443*H443,2)</f>
        <v>0</v>
      </c>
      <c r="BL443" s="19" t="s">
        <v>312</v>
      </c>
      <c r="BM443" s="191" t="s">
        <v>1935</v>
      </c>
    </row>
    <row r="444" spans="1:65" s="2" customFormat="1" ht="19.5">
      <c r="A444" s="36"/>
      <c r="B444" s="37"/>
      <c r="C444" s="38"/>
      <c r="D444" s="193" t="s">
        <v>189</v>
      </c>
      <c r="E444" s="38"/>
      <c r="F444" s="194" t="s">
        <v>1202</v>
      </c>
      <c r="G444" s="38"/>
      <c r="H444" s="38"/>
      <c r="I444" s="195"/>
      <c r="J444" s="38"/>
      <c r="K444" s="38"/>
      <c r="L444" s="41"/>
      <c r="M444" s="196"/>
      <c r="N444" s="197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189</v>
      </c>
      <c r="AU444" s="19" t="s">
        <v>80</v>
      </c>
    </row>
    <row r="445" spans="1:65" s="2" customFormat="1" ht="11.25">
      <c r="A445" s="36"/>
      <c r="B445" s="37"/>
      <c r="C445" s="38"/>
      <c r="D445" s="198" t="s">
        <v>191</v>
      </c>
      <c r="E445" s="38"/>
      <c r="F445" s="199" t="s">
        <v>1203</v>
      </c>
      <c r="G445" s="38"/>
      <c r="H445" s="38"/>
      <c r="I445" s="195"/>
      <c r="J445" s="38"/>
      <c r="K445" s="38"/>
      <c r="L445" s="41"/>
      <c r="M445" s="196"/>
      <c r="N445" s="197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191</v>
      </c>
      <c r="AU445" s="19" t="s">
        <v>80</v>
      </c>
    </row>
    <row r="446" spans="1:65" s="14" customFormat="1" ht="11.25">
      <c r="B446" s="210"/>
      <c r="C446" s="211"/>
      <c r="D446" s="193" t="s">
        <v>193</v>
      </c>
      <c r="E446" s="212" t="s">
        <v>19</v>
      </c>
      <c r="F446" s="213" t="s">
        <v>1779</v>
      </c>
      <c r="G446" s="211"/>
      <c r="H446" s="214">
        <v>11.3</v>
      </c>
      <c r="I446" s="215"/>
      <c r="J446" s="211"/>
      <c r="K446" s="211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193</v>
      </c>
      <c r="AU446" s="220" t="s">
        <v>80</v>
      </c>
      <c r="AV446" s="14" t="s">
        <v>80</v>
      </c>
      <c r="AW446" s="14" t="s">
        <v>33</v>
      </c>
      <c r="AX446" s="14" t="s">
        <v>78</v>
      </c>
      <c r="AY446" s="220" t="s">
        <v>180</v>
      </c>
    </row>
    <row r="447" spans="1:65" s="2" customFormat="1" ht="24.2" customHeight="1">
      <c r="A447" s="36"/>
      <c r="B447" s="37"/>
      <c r="C447" s="180" t="s">
        <v>286</v>
      </c>
      <c r="D447" s="180" t="s">
        <v>182</v>
      </c>
      <c r="E447" s="181" t="s">
        <v>1936</v>
      </c>
      <c r="F447" s="182" t="s">
        <v>1937</v>
      </c>
      <c r="G447" s="183" t="s">
        <v>249</v>
      </c>
      <c r="H447" s="184">
        <v>3</v>
      </c>
      <c r="I447" s="185"/>
      <c r="J447" s="186">
        <f>ROUND(I447*H447,2)</f>
        <v>0</v>
      </c>
      <c r="K447" s="182" t="s">
        <v>186</v>
      </c>
      <c r="L447" s="41"/>
      <c r="M447" s="187" t="s">
        <v>19</v>
      </c>
      <c r="N447" s="188" t="s">
        <v>42</v>
      </c>
      <c r="O447" s="66"/>
      <c r="P447" s="189">
        <f>O447*H447</f>
        <v>0</v>
      </c>
      <c r="Q447" s="189">
        <v>2.0000000000000001E-4</v>
      </c>
      <c r="R447" s="189">
        <f>Q447*H447</f>
        <v>6.0000000000000006E-4</v>
      </c>
      <c r="S447" s="189">
        <v>0</v>
      </c>
      <c r="T447" s="19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1" t="s">
        <v>312</v>
      </c>
      <c r="AT447" s="191" t="s">
        <v>182</v>
      </c>
      <c r="AU447" s="191" t="s">
        <v>80</v>
      </c>
      <c r="AY447" s="19" t="s">
        <v>180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9" t="s">
        <v>78</v>
      </c>
      <c r="BK447" s="192">
        <f>ROUND(I447*H447,2)</f>
        <v>0</v>
      </c>
      <c r="BL447" s="19" t="s">
        <v>312</v>
      </c>
      <c r="BM447" s="191" t="s">
        <v>1938</v>
      </c>
    </row>
    <row r="448" spans="1:65" s="2" customFormat="1" ht="19.5">
      <c r="A448" s="36"/>
      <c r="B448" s="37"/>
      <c r="C448" s="38"/>
      <c r="D448" s="193" t="s">
        <v>189</v>
      </c>
      <c r="E448" s="38"/>
      <c r="F448" s="194" t="s">
        <v>1939</v>
      </c>
      <c r="G448" s="38"/>
      <c r="H448" s="38"/>
      <c r="I448" s="195"/>
      <c r="J448" s="38"/>
      <c r="K448" s="38"/>
      <c r="L448" s="41"/>
      <c r="M448" s="196"/>
      <c r="N448" s="197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189</v>
      </c>
      <c r="AU448" s="19" t="s">
        <v>80</v>
      </c>
    </row>
    <row r="449" spans="1:65" s="2" customFormat="1" ht="11.25">
      <c r="A449" s="36"/>
      <c r="B449" s="37"/>
      <c r="C449" s="38"/>
      <c r="D449" s="198" t="s">
        <v>191</v>
      </c>
      <c r="E449" s="38"/>
      <c r="F449" s="199" t="s">
        <v>1940</v>
      </c>
      <c r="G449" s="38"/>
      <c r="H449" s="38"/>
      <c r="I449" s="195"/>
      <c r="J449" s="38"/>
      <c r="K449" s="38"/>
      <c r="L449" s="41"/>
      <c r="M449" s="196"/>
      <c r="N449" s="19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191</v>
      </c>
      <c r="AU449" s="19" t="s">
        <v>80</v>
      </c>
    </row>
    <row r="450" spans="1:65" s="14" customFormat="1" ht="11.25">
      <c r="B450" s="210"/>
      <c r="C450" s="211"/>
      <c r="D450" s="193" t="s">
        <v>193</v>
      </c>
      <c r="E450" s="212" t="s">
        <v>19</v>
      </c>
      <c r="F450" s="213" t="s">
        <v>1941</v>
      </c>
      <c r="G450" s="211"/>
      <c r="H450" s="214">
        <v>3</v>
      </c>
      <c r="I450" s="215"/>
      <c r="J450" s="211"/>
      <c r="K450" s="211"/>
      <c r="L450" s="216"/>
      <c r="M450" s="217"/>
      <c r="N450" s="218"/>
      <c r="O450" s="218"/>
      <c r="P450" s="218"/>
      <c r="Q450" s="218"/>
      <c r="R450" s="218"/>
      <c r="S450" s="218"/>
      <c r="T450" s="219"/>
      <c r="AT450" s="220" t="s">
        <v>193</v>
      </c>
      <c r="AU450" s="220" t="s">
        <v>80</v>
      </c>
      <c r="AV450" s="14" t="s">
        <v>80</v>
      </c>
      <c r="AW450" s="14" t="s">
        <v>33</v>
      </c>
      <c r="AX450" s="14" t="s">
        <v>78</v>
      </c>
      <c r="AY450" s="220" t="s">
        <v>180</v>
      </c>
    </row>
    <row r="451" spans="1:65" s="2" customFormat="1" ht="21.75" customHeight="1">
      <c r="A451" s="36"/>
      <c r="B451" s="37"/>
      <c r="C451" s="232" t="s">
        <v>288</v>
      </c>
      <c r="D451" s="232" t="s">
        <v>301</v>
      </c>
      <c r="E451" s="233" t="s">
        <v>1942</v>
      </c>
      <c r="F451" s="234" t="s">
        <v>1943</v>
      </c>
      <c r="G451" s="235" t="s">
        <v>249</v>
      </c>
      <c r="H451" s="236">
        <v>3.3</v>
      </c>
      <c r="I451" s="237"/>
      <c r="J451" s="238">
        <f>ROUND(I451*H451,2)</f>
        <v>0</v>
      </c>
      <c r="K451" s="234" t="s">
        <v>304</v>
      </c>
      <c r="L451" s="239"/>
      <c r="M451" s="240" t="s">
        <v>19</v>
      </c>
      <c r="N451" s="241" t="s">
        <v>42</v>
      </c>
      <c r="O451" s="66"/>
      <c r="P451" s="189">
        <f>O451*H451</f>
        <v>0</v>
      </c>
      <c r="Q451" s="189">
        <v>2.7E-4</v>
      </c>
      <c r="R451" s="189">
        <f>Q451*H451</f>
        <v>8.9099999999999997E-4</v>
      </c>
      <c r="S451" s="189">
        <v>0</v>
      </c>
      <c r="T451" s="190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191" t="s">
        <v>475</v>
      </c>
      <c r="AT451" s="191" t="s">
        <v>301</v>
      </c>
      <c r="AU451" s="191" t="s">
        <v>80</v>
      </c>
      <c r="AY451" s="19" t="s">
        <v>180</v>
      </c>
      <c r="BE451" s="192">
        <f>IF(N451="základní",J451,0)</f>
        <v>0</v>
      </c>
      <c r="BF451" s="192">
        <f>IF(N451="snížená",J451,0)</f>
        <v>0</v>
      </c>
      <c r="BG451" s="192">
        <f>IF(N451="zákl. přenesená",J451,0)</f>
        <v>0</v>
      </c>
      <c r="BH451" s="192">
        <f>IF(N451="sníž. přenesená",J451,0)</f>
        <v>0</v>
      </c>
      <c r="BI451" s="192">
        <f>IF(N451="nulová",J451,0)</f>
        <v>0</v>
      </c>
      <c r="BJ451" s="19" t="s">
        <v>78</v>
      </c>
      <c r="BK451" s="192">
        <f>ROUND(I451*H451,2)</f>
        <v>0</v>
      </c>
      <c r="BL451" s="19" t="s">
        <v>312</v>
      </c>
      <c r="BM451" s="191" t="s">
        <v>1944</v>
      </c>
    </row>
    <row r="452" spans="1:65" s="2" customFormat="1" ht="11.25">
      <c r="A452" s="36"/>
      <c r="B452" s="37"/>
      <c r="C452" s="38"/>
      <c r="D452" s="193" t="s">
        <v>189</v>
      </c>
      <c r="E452" s="38"/>
      <c r="F452" s="194" t="s">
        <v>1943</v>
      </c>
      <c r="G452" s="38"/>
      <c r="H452" s="38"/>
      <c r="I452" s="195"/>
      <c r="J452" s="38"/>
      <c r="K452" s="38"/>
      <c r="L452" s="41"/>
      <c r="M452" s="196"/>
      <c r="N452" s="197"/>
      <c r="O452" s="66"/>
      <c r="P452" s="66"/>
      <c r="Q452" s="66"/>
      <c r="R452" s="66"/>
      <c r="S452" s="66"/>
      <c r="T452" s="67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9" t="s">
        <v>189</v>
      </c>
      <c r="AU452" s="19" t="s">
        <v>80</v>
      </c>
    </row>
    <row r="453" spans="1:65" s="14" customFormat="1" ht="11.25">
      <c r="B453" s="210"/>
      <c r="C453" s="211"/>
      <c r="D453" s="193" t="s">
        <v>193</v>
      </c>
      <c r="E453" s="212" t="s">
        <v>19</v>
      </c>
      <c r="F453" s="213" t="s">
        <v>1945</v>
      </c>
      <c r="G453" s="211"/>
      <c r="H453" s="214">
        <v>3</v>
      </c>
      <c r="I453" s="215"/>
      <c r="J453" s="211"/>
      <c r="K453" s="211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193</v>
      </c>
      <c r="AU453" s="220" t="s">
        <v>80</v>
      </c>
      <c r="AV453" s="14" t="s">
        <v>80</v>
      </c>
      <c r="AW453" s="14" t="s">
        <v>33</v>
      </c>
      <c r="AX453" s="14" t="s">
        <v>78</v>
      </c>
      <c r="AY453" s="220" t="s">
        <v>180</v>
      </c>
    </row>
    <row r="454" spans="1:65" s="14" customFormat="1" ht="11.25">
      <c r="B454" s="210"/>
      <c r="C454" s="211"/>
      <c r="D454" s="193" t="s">
        <v>193</v>
      </c>
      <c r="E454" s="211"/>
      <c r="F454" s="213" t="s">
        <v>1946</v>
      </c>
      <c r="G454" s="211"/>
      <c r="H454" s="214">
        <v>3.3</v>
      </c>
      <c r="I454" s="215"/>
      <c r="J454" s="211"/>
      <c r="K454" s="211"/>
      <c r="L454" s="216"/>
      <c r="M454" s="217"/>
      <c r="N454" s="218"/>
      <c r="O454" s="218"/>
      <c r="P454" s="218"/>
      <c r="Q454" s="218"/>
      <c r="R454" s="218"/>
      <c r="S454" s="218"/>
      <c r="T454" s="219"/>
      <c r="AT454" s="220" t="s">
        <v>193</v>
      </c>
      <c r="AU454" s="220" t="s">
        <v>80</v>
      </c>
      <c r="AV454" s="14" t="s">
        <v>80</v>
      </c>
      <c r="AW454" s="14" t="s">
        <v>4</v>
      </c>
      <c r="AX454" s="14" t="s">
        <v>78</v>
      </c>
      <c r="AY454" s="220" t="s">
        <v>180</v>
      </c>
    </row>
    <row r="455" spans="1:65" s="2" customFormat="1" ht="37.9" customHeight="1">
      <c r="A455" s="36"/>
      <c r="B455" s="37"/>
      <c r="C455" s="180" t="s">
        <v>735</v>
      </c>
      <c r="D455" s="180" t="s">
        <v>182</v>
      </c>
      <c r="E455" s="181" t="s">
        <v>1947</v>
      </c>
      <c r="F455" s="182" t="s">
        <v>1948</v>
      </c>
      <c r="G455" s="183" t="s">
        <v>230</v>
      </c>
      <c r="H455" s="184">
        <v>11.3</v>
      </c>
      <c r="I455" s="185"/>
      <c r="J455" s="186">
        <f>ROUND(I455*H455,2)</f>
        <v>0</v>
      </c>
      <c r="K455" s="182" t="s">
        <v>186</v>
      </c>
      <c r="L455" s="41"/>
      <c r="M455" s="187" t="s">
        <v>19</v>
      </c>
      <c r="N455" s="188" t="s">
        <v>42</v>
      </c>
      <c r="O455" s="66"/>
      <c r="P455" s="189">
        <f>O455*H455</f>
        <v>0</v>
      </c>
      <c r="Q455" s="189">
        <v>5.8799999999999998E-3</v>
      </c>
      <c r="R455" s="189">
        <f>Q455*H455</f>
        <v>6.6444000000000003E-2</v>
      </c>
      <c r="S455" s="189">
        <v>0</v>
      </c>
      <c r="T455" s="190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91" t="s">
        <v>312</v>
      </c>
      <c r="AT455" s="191" t="s">
        <v>182</v>
      </c>
      <c r="AU455" s="191" t="s">
        <v>80</v>
      </c>
      <c r="AY455" s="19" t="s">
        <v>180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9" t="s">
        <v>78</v>
      </c>
      <c r="BK455" s="192">
        <f>ROUND(I455*H455,2)</f>
        <v>0</v>
      </c>
      <c r="BL455" s="19" t="s">
        <v>312</v>
      </c>
      <c r="BM455" s="191" t="s">
        <v>1949</v>
      </c>
    </row>
    <row r="456" spans="1:65" s="2" customFormat="1" ht="29.25">
      <c r="A456" s="36"/>
      <c r="B456" s="37"/>
      <c r="C456" s="38"/>
      <c r="D456" s="193" t="s">
        <v>189</v>
      </c>
      <c r="E456" s="38"/>
      <c r="F456" s="194" t="s">
        <v>1950</v>
      </c>
      <c r="G456" s="38"/>
      <c r="H456" s="38"/>
      <c r="I456" s="195"/>
      <c r="J456" s="38"/>
      <c r="K456" s="38"/>
      <c r="L456" s="41"/>
      <c r="M456" s="196"/>
      <c r="N456" s="197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189</v>
      </c>
      <c r="AU456" s="19" t="s">
        <v>80</v>
      </c>
    </row>
    <row r="457" spans="1:65" s="2" customFormat="1" ht="11.25">
      <c r="A457" s="36"/>
      <c r="B457" s="37"/>
      <c r="C457" s="38"/>
      <c r="D457" s="198" t="s">
        <v>191</v>
      </c>
      <c r="E457" s="38"/>
      <c r="F457" s="199" t="s">
        <v>1951</v>
      </c>
      <c r="G457" s="38"/>
      <c r="H457" s="38"/>
      <c r="I457" s="195"/>
      <c r="J457" s="38"/>
      <c r="K457" s="38"/>
      <c r="L457" s="41"/>
      <c r="M457" s="196"/>
      <c r="N457" s="197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191</v>
      </c>
      <c r="AU457" s="19" t="s">
        <v>80</v>
      </c>
    </row>
    <row r="458" spans="1:65" s="14" customFormat="1" ht="11.25">
      <c r="B458" s="210"/>
      <c r="C458" s="211"/>
      <c r="D458" s="193" t="s">
        <v>193</v>
      </c>
      <c r="E458" s="212" t="s">
        <v>19</v>
      </c>
      <c r="F458" s="213" t="s">
        <v>1779</v>
      </c>
      <c r="G458" s="211"/>
      <c r="H458" s="214">
        <v>11.3</v>
      </c>
      <c r="I458" s="215"/>
      <c r="J458" s="211"/>
      <c r="K458" s="211"/>
      <c r="L458" s="216"/>
      <c r="M458" s="217"/>
      <c r="N458" s="218"/>
      <c r="O458" s="218"/>
      <c r="P458" s="218"/>
      <c r="Q458" s="218"/>
      <c r="R458" s="218"/>
      <c r="S458" s="218"/>
      <c r="T458" s="219"/>
      <c r="AT458" s="220" t="s">
        <v>193</v>
      </c>
      <c r="AU458" s="220" t="s">
        <v>80</v>
      </c>
      <c r="AV458" s="14" t="s">
        <v>80</v>
      </c>
      <c r="AW458" s="14" t="s">
        <v>33</v>
      </c>
      <c r="AX458" s="14" t="s">
        <v>78</v>
      </c>
      <c r="AY458" s="220" t="s">
        <v>180</v>
      </c>
    </row>
    <row r="459" spans="1:65" s="13" customFormat="1" ht="11.25">
      <c r="B459" s="200"/>
      <c r="C459" s="201"/>
      <c r="D459" s="193" t="s">
        <v>193</v>
      </c>
      <c r="E459" s="202" t="s">
        <v>19</v>
      </c>
      <c r="F459" s="203" t="s">
        <v>1952</v>
      </c>
      <c r="G459" s="201"/>
      <c r="H459" s="202" t="s">
        <v>19</v>
      </c>
      <c r="I459" s="204"/>
      <c r="J459" s="201"/>
      <c r="K459" s="201"/>
      <c r="L459" s="205"/>
      <c r="M459" s="206"/>
      <c r="N459" s="207"/>
      <c r="O459" s="207"/>
      <c r="P459" s="207"/>
      <c r="Q459" s="207"/>
      <c r="R459" s="207"/>
      <c r="S459" s="207"/>
      <c r="T459" s="208"/>
      <c r="AT459" s="209" t="s">
        <v>193</v>
      </c>
      <c r="AU459" s="209" t="s">
        <v>80</v>
      </c>
      <c r="AV459" s="13" t="s">
        <v>78</v>
      </c>
      <c r="AW459" s="13" t="s">
        <v>33</v>
      </c>
      <c r="AX459" s="13" t="s">
        <v>71</v>
      </c>
      <c r="AY459" s="209" t="s">
        <v>180</v>
      </c>
    </row>
    <row r="460" spans="1:65" s="2" customFormat="1" ht="33" customHeight="1">
      <c r="A460" s="36"/>
      <c r="B460" s="37"/>
      <c r="C460" s="232" t="s">
        <v>743</v>
      </c>
      <c r="D460" s="232" t="s">
        <v>301</v>
      </c>
      <c r="E460" s="233" t="s">
        <v>1953</v>
      </c>
      <c r="F460" s="234" t="s">
        <v>1954</v>
      </c>
      <c r="G460" s="235" t="s">
        <v>230</v>
      </c>
      <c r="H460" s="236">
        <v>12.43</v>
      </c>
      <c r="I460" s="237"/>
      <c r="J460" s="238">
        <f>ROUND(I460*H460,2)</f>
        <v>0</v>
      </c>
      <c r="K460" s="234" t="s">
        <v>186</v>
      </c>
      <c r="L460" s="239"/>
      <c r="M460" s="240" t="s">
        <v>19</v>
      </c>
      <c r="N460" s="241" t="s">
        <v>42</v>
      </c>
      <c r="O460" s="66"/>
      <c r="P460" s="189">
        <f>O460*H460</f>
        <v>0</v>
      </c>
      <c r="Q460" s="189">
        <v>1.9199999999999998E-2</v>
      </c>
      <c r="R460" s="189">
        <f>Q460*H460</f>
        <v>0.23865599999999998</v>
      </c>
      <c r="S460" s="189">
        <v>0</v>
      </c>
      <c r="T460" s="190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91" t="s">
        <v>475</v>
      </c>
      <c r="AT460" s="191" t="s">
        <v>301</v>
      </c>
      <c r="AU460" s="191" t="s">
        <v>80</v>
      </c>
      <c r="AY460" s="19" t="s">
        <v>180</v>
      </c>
      <c r="BE460" s="192">
        <f>IF(N460="základní",J460,0)</f>
        <v>0</v>
      </c>
      <c r="BF460" s="192">
        <f>IF(N460="snížená",J460,0)</f>
        <v>0</v>
      </c>
      <c r="BG460" s="192">
        <f>IF(N460="zákl. přenesená",J460,0)</f>
        <v>0</v>
      </c>
      <c r="BH460" s="192">
        <f>IF(N460="sníž. přenesená",J460,0)</f>
        <v>0</v>
      </c>
      <c r="BI460" s="192">
        <f>IF(N460="nulová",J460,0)</f>
        <v>0</v>
      </c>
      <c r="BJ460" s="19" t="s">
        <v>78</v>
      </c>
      <c r="BK460" s="192">
        <f>ROUND(I460*H460,2)</f>
        <v>0</v>
      </c>
      <c r="BL460" s="19" t="s">
        <v>312</v>
      </c>
      <c r="BM460" s="191" t="s">
        <v>1955</v>
      </c>
    </row>
    <row r="461" spans="1:65" s="2" customFormat="1" ht="19.5">
      <c r="A461" s="36"/>
      <c r="B461" s="37"/>
      <c r="C461" s="38"/>
      <c r="D461" s="193" t="s">
        <v>189</v>
      </c>
      <c r="E461" s="38"/>
      <c r="F461" s="194" t="s">
        <v>1954</v>
      </c>
      <c r="G461" s="38"/>
      <c r="H461" s="38"/>
      <c r="I461" s="195"/>
      <c r="J461" s="38"/>
      <c r="K461" s="38"/>
      <c r="L461" s="41"/>
      <c r="M461" s="196"/>
      <c r="N461" s="197"/>
      <c r="O461" s="66"/>
      <c r="P461" s="66"/>
      <c r="Q461" s="66"/>
      <c r="R461" s="66"/>
      <c r="S461" s="66"/>
      <c r="T461" s="67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9" t="s">
        <v>189</v>
      </c>
      <c r="AU461" s="19" t="s">
        <v>80</v>
      </c>
    </row>
    <row r="462" spans="1:65" s="14" customFormat="1" ht="11.25">
      <c r="B462" s="210"/>
      <c r="C462" s="211"/>
      <c r="D462" s="193" t="s">
        <v>193</v>
      </c>
      <c r="E462" s="212" t="s">
        <v>19</v>
      </c>
      <c r="F462" s="213" t="s">
        <v>1956</v>
      </c>
      <c r="G462" s="211"/>
      <c r="H462" s="214">
        <v>11.3</v>
      </c>
      <c r="I462" s="215"/>
      <c r="J462" s="211"/>
      <c r="K462" s="211"/>
      <c r="L462" s="216"/>
      <c r="M462" s="217"/>
      <c r="N462" s="218"/>
      <c r="O462" s="218"/>
      <c r="P462" s="218"/>
      <c r="Q462" s="218"/>
      <c r="R462" s="218"/>
      <c r="S462" s="218"/>
      <c r="T462" s="219"/>
      <c r="AT462" s="220" t="s">
        <v>193</v>
      </c>
      <c r="AU462" s="220" t="s">
        <v>80</v>
      </c>
      <c r="AV462" s="14" t="s">
        <v>80</v>
      </c>
      <c r="AW462" s="14" t="s">
        <v>33</v>
      </c>
      <c r="AX462" s="14" t="s">
        <v>78</v>
      </c>
      <c r="AY462" s="220" t="s">
        <v>180</v>
      </c>
    </row>
    <row r="463" spans="1:65" s="14" customFormat="1" ht="11.25">
      <c r="B463" s="210"/>
      <c r="C463" s="211"/>
      <c r="D463" s="193" t="s">
        <v>193</v>
      </c>
      <c r="E463" s="211"/>
      <c r="F463" s="213" t="s">
        <v>1957</v>
      </c>
      <c r="G463" s="211"/>
      <c r="H463" s="214">
        <v>12.43</v>
      </c>
      <c r="I463" s="215"/>
      <c r="J463" s="211"/>
      <c r="K463" s="211"/>
      <c r="L463" s="216"/>
      <c r="M463" s="217"/>
      <c r="N463" s="218"/>
      <c r="O463" s="218"/>
      <c r="P463" s="218"/>
      <c r="Q463" s="218"/>
      <c r="R463" s="218"/>
      <c r="S463" s="218"/>
      <c r="T463" s="219"/>
      <c r="AT463" s="220" t="s">
        <v>193</v>
      </c>
      <c r="AU463" s="220" t="s">
        <v>80</v>
      </c>
      <c r="AV463" s="14" t="s">
        <v>80</v>
      </c>
      <c r="AW463" s="14" t="s">
        <v>4</v>
      </c>
      <c r="AX463" s="14" t="s">
        <v>78</v>
      </c>
      <c r="AY463" s="220" t="s">
        <v>180</v>
      </c>
    </row>
    <row r="464" spans="1:65" s="2" customFormat="1" ht="24.2" customHeight="1">
      <c r="A464" s="36"/>
      <c r="B464" s="37"/>
      <c r="C464" s="180" t="s">
        <v>753</v>
      </c>
      <c r="D464" s="180" t="s">
        <v>182</v>
      </c>
      <c r="E464" s="181" t="s">
        <v>1958</v>
      </c>
      <c r="F464" s="182" t="s">
        <v>1959</v>
      </c>
      <c r="G464" s="183" t="s">
        <v>765</v>
      </c>
      <c r="H464" s="253"/>
      <c r="I464" s="185"/>
      <c r="J464" s="186">
        <f>ROUND(I464*H464,2)</f>
        <v>0</v>
      </c>
      <c r="K464" s="182" t="s">
        <v>186</v>
      </c>
      <c r="L464" s="41"/>
      <c r="M464" s="187" t="s">
        <v>19</v>
      </c>
      <c r="N464" s="188" t="s">
        <v>42</v>
      </c>
      <c r="O464" s="66"/>
      <c r="P464" s="189">
        <f>O464*H464</f>
        <v>0</v>
      </c>
      <c r="Q464" s="189">
        <v>0</v>
      </c>
      <c r="R464" s="189">
        <f>Q464*H464</f>
        <v>0</v>
      </c>
      <c r="S464" s="189">
        <v>0</v>
      </c>
      <c r="T464" s="190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91" t="s">
        <v>312</v>
      </c>
      <c r="AT464" s="191" t="s">
        <v>182</v>
      </c>
      <c r="AU464" s="191" t="s">
        <v>80</v>
      </c>
      <c r="AY464" s="19" t="s">
        <v>180</v>
      </c>
      <c r="BE464" s="192">
        <f>IF(N464="základní",J464,0)</f>
        <v>0</v>
      </c>
      <c r="BF464" s="192">
        <f>IF(N464="snížená",J464,0)</f>
        <v>0</v>
      </c>
      <c r="BG464" s="192">
        <f>IF(N464="zákl. přenesená",J464,0)</f>
        <v>0</v>
      </c>
      <c r="BH464" s="192">
        <f>IF(N464="sníž. přenesená",J464,0)</f>
        <v>0</v>
      </c>
      <c r="BI464" s="192">
        <f>IF(N464="nulová",J464,0)</f>
        <v>0</v>
      </c>
      <c r="BJ464" s="19" t="s">
        <v>78</v>
      </c>
      <c r="BK464" s="192">
        <f>ROUND(I464*H464,2)</f>
        <v>0</v>
      </c>
      <c r="BL464" s="19" t="s">
        <v>312</v>
      </c>
      <c r="BM464" s="191" t="s">
        <v>1960</v>
      </c>
    </row>
    <row r="465" spans="1:65" s="2" customFormat="1" ht="29.25">
      <c r="A465" s="36"/>
      <c r="B465" s="37"/>
      <c r="C465" s="38"/>
      <c r="D465" s="193" t="s">
        <v>189</v>
      </c>
      <c r="E465" s="38"/>
      <c r="F465" s="194" t="s">
        <v>1961</v>
      </c>
      <c r="G465" s="38"/>
      <c r="H465" s="38"/>
      <c r="I465" s="195"/>
      <c r="J465" s="38"/>
      <c r="K465" s="38"/>
      <c r="L465" s="41"/>
      <c r="M465" s="196"/>
      <c r="N465" s="197"/>
      <c r="O465" s="66"/>
      <c r="P465" s="66"/>
      <c r="Q465" s="66"/>
      <c r="R465" s="66"/>
      <c r="S465" s="66"/>
      <c r="T465" s="67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9" t="s">
        <v>189</v>
      </c>
      <c r="AU465" s="19" t="s">
        <v>80</v>
      </c>
    </row>
    <row r="466" spans="1:65" s="2" customFormat="1" ht="11.25">
      <c r="A466" s="36"/>
      <c r="B466" s="37"/>
      <c r="C466" s="38"/>
      <c r="D466" s="198" t="s">
        <v>191</v>
      </c>
      <c r="E466" s="38"/>
      <c r="F466" s="199" t="s">
        <v>1962</v>
      </c>
      <c r="G466" s="38"/>
      <c r="H466" s="38"/>
      <c r="I466" s="195"/>
      <c r="J466" s="38"/>
      <c r="K466" s="38"/>
      <c r="L466" s="41"/>
      <c r="M466" s="196"/>
      <c r="N466" s="197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191</v>
      </c>
      <c r="AU466" s="19" t="s">
        <v>80</v>
      </c>
    </row>
    <row r="467" spans="1:65" s="12" customFormat="1" ht="22.9" customHeight="1">
      <c r="B467" s="164"/>
      <c r="C467" s="165"/>
      <c r="D467" s="166" t="s">
        <v>70</v>
      </c>
      <c r="E467" s="178" t="s">
        <v>1369</v>
      </c>
      <c r="F467" s="178" t="s">
        <v>1370</v>
      </c>
      <c r="G467" s="165"/>
      <c r="H467" s="165"/>
      <c r="I467" s="168"/>
      <c r="J467" s="179">
        <f>BK467</f>
        <v>0</v>
      </c>
      <c r="K467" s="165"/>
      <c r="L467" s="170"/>
      <c r="M467" s="171"/>
      <c r="N467" s="172"/>
      <c r="O467" s="172"/>
      <c r="P467" s="173">
        <f>SUM(P468:P516)</f>
        <v>0</v>
      </c>
      <c r="Q467" s="172"/>
      <c r="R467" s="173">
        <f>SUM(R468:R516)</f>
        <v>0.4739544</v>
      </c>
      <c r="S467" s="172"/>
      <c r="T467" s="174">
        <f>SUM(T468:T516)</f>
        <v>0</v>
      </c>
      <c r="AR467" s="175" t="s">
        <v>80</v>
      </c>
      <c r="AT467" s="176" t="s">
        <v>70</v>
      </c>
      <c r="AU467" s="176" t="s">
        <v>78</v>
      </c>
      <c r="AY467" s="175" t="s">
        <v>180</v>
      </c>
      <c r="BK467" s="177">
        <f>SUM(BK468:BK516)</f>
        <v>0</v>
      </c>
    </row>
    <row r="468" spans="1:65" s="2" customFormat="1" ht="16.5" customHeight="1">
      <c r="A468" s="36"/>
      <c r="B468" s="37"/>
      <c r="C468" s="180" t="s">
        <v>762</v>
      </c>
      <c r="D468" s="180" t="s">
        <v>182</v>
      </c>
      <c r="E468" s="181" t="s">
        <v>1372</v>
      </c>
      <c r="F468" s="182" t="s">
        <v>1373</v>
      </c>
      <c r="G468" s="183" t="s">
        <v>230</v>
      </c>
      <c r="H468" s="184">
        <v>23.83</v>
      </c>
      <c r="I468" s="185"/>
      <c r="J468" s="186">
        <f>ROUND(I468*H468,2)</f>
        <v>0</v>
      </c>
      <c r="K468" s="182" t="s">
        <v>186</v>
      </c>
      <c r="L468" s="41"/>
      <c r="M468" s="187" t="s">
        <v>19</v>
      </c>
      <c r="N468" s="188" t="s">
        <v>42</v>
      </c>
      <c r="O468" s="66"/>
      <c r="P468" s="189">
        <f>O468*H468</f>
        <v>0</v>
      </c>
      <c r="Q468" s="189">
        <v>0</v>
      </c>
      <c r="R468" s="189">
        <f>Q468*H468</f>
        <v>0</v>
      </c>
      <c r="S468" s="189">
        <v>0</v>
      </c>
      <c r="T468" s="190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91" t="s">
        <v>312</v>
      </c>
      <c r="AT468" s="191" t="s">
        <v>182</v>
      </c>
      <c r="AU468" s="191" t="s">
        <v>80</v>
      </c>
      <c r="AY468" s="19" t="s">
        <v>180</v>
      </c>
      <c r="BE468" s="192">
        <f>IF(N468="základní",J468,0)</f>
        <v>0</v>
      </c>
      <c r="BF468" s="192">
        <f>IF(N468="snížená",J468,0)</f>
        <v>0</v>
      </c>
      <c r="BG468" s="192">
        <f>IF(N468="zákl. přenesená",J468,0)</f>
        <v>0</v>
      </c>
      <c r="BH468" s="192">
        <f>IF(N468="sníž. přenesená",J468,0)</f>
        <v>0</v>
      </c>
      <c r="BI468" s="192">
        <f>IF(N468="nulová",J468,0)</f>
        <v>0</v>
      </c>
      <c r="BJ468" s="19" t="s">
        <v>78</v>
      </c>
      <c r="BK468" s="192">
        <f>ROUND(I468*H468,2)</f>
        <v>0</v>
      </c>
      <c r="BL468" s="19" t="s">
        <v>312</v>
      </c>
      <c r="BM468" s="191" t="s">
        <v>1963</v>
      </c>
    </row>
    <row r="469" spans="1:65" s="2" customFormat="1" ht="19.5">
      <c r="A469" s="36"/>
      <c r="B469" s="37"/>
      <c r="C469" s="38"/>
      <c r="D469" s="193" t="s">
        <v>189</v>
      </c>
      <c r="E469" s="38"/>
      <c r="F469" s="194" t="s">
        <v>1375</v>
      </c>
      <c r="G469" s="38"/>
      <c r="H469" s="38"/>
      <c r="I469" s="195"/>
      <c r="J469" s="38"/>
      <c r="K469" s="38"/>
      <c r="L469" s="41"/>
      <c r="M469" s="196"/>
      <c r="N469" s="197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189</v>
      </c>
      <c r="AU469" s="19" t="s">
        <v>80</v>
      </c>
    </row>
    <row r="470" spans="1:65" s="2" customFormat="1" ht="11.25">
      <c r="A470" s="36"/>
      <c r="B470" s="37"/>
      <c r="C470" s="38"/>
      <c r="D470" s="198" t="s">
        <v>191</v>
      </c>
      <c r="E470" s="38"/>
      <c r="F470" s="199" t="s">
        <v>1376</v>
      </c>
      <c r="G470" s="38"/>
      <c r="H470" s="38"/>
      <c r="I470" s="195"/>
      <c r="J470" s="38"/>
      <c r="K470" s="38"/>
      <c r="L470" s="41"/>
      <c r="M470" s="196"/>
      <c r="N470" s="197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191</v>
      </c>
      <c r="AU470" s="19" t="s">
        <v>80</v>
      </c>
    </row>
    <row r="471" spans="1:65" s="13" customFormat="1" ht="11.25">
      <c r="B471" s="200"/>
      <c r="C471" s="201"/>
      <c r="D471" s="193" t="s">
        <v>193</v>
      </c>
      <c r="E471" s="202" t="s">
        <v>19</v>
      </c>
      <c r="F471" s="203" t="s">
        <v>1717</v>
      </c>
      <c r="G471" s="201"/>
      <c r="H471" s="202" t="s">
        <v>19</v>
      </c>
      <c r="I471" s="204"/>
      <c r="J471" s="201"/>
      <c r="K471" s="201"/>
      <c r="L471" s="205"/>
      <c r="M471" s="206"/>
      <c r="N471" s="207"/>
      <c r="O471" s="207"/>
      <c r="P471" s="207"/>
      <c r="Q471" s="207"/>
      <c r="R471" s="207"/>
      <c r="S471" s="207"/>
      <c r="T471" s="208"/>
      <c r="AT471" s="209" t="s">
        <v>193</v>
      </c>
      <c r="AU471" s="209" t="s">
        <v>80</v>
      </c>
      <c r="AV471" s="13" t="s">
        <v>78</v>
      </c>
      <c r="AW471" s="13" t="s">
        <v>33</v>
      </c>
      <c r="AX471" s="13" t="s">
        <v>71</v>
      </c>
      <c r="AY471" s="209" t="s">
        <v>180</v>
      </c>
    </row>
    <row r="472" spans="1:65" s="14" customFormat="1" ht="11.25">
      <c r="B472" s="210"/>
      <c r="C472" s="211"/>
      <c r="D472" s="193" t="s">
        <v>193</v>
      </c>
      <c r="E472" s="212" t="s">
        <v>19</v>
      </c>
      <c r="F472" s="213" t="s">
        <v>1745</v>
      </c>
      <c r="G472" s="211"/>
      <c r="H472" s="214">
        <v>4</v>
      </c>
      <c r="I472" s="215"/>
      <c r="J472" s="211"/>
      <c r="K472" s="211"/>
      <c r="L472" s="216"/>
      <c r="M472" s="217"/>
      <c r="N472" s="218"/>
      <c r="O472" s="218"/>
      <c r="P472" s="218"/>
      <c r="Q472" s="218"/>
      <c r="R472" s="218"/>
      <c r="S472" s="218"/>
      <c r="T472" s="219"/>
      <c r="AT472" s="220" t="s">
        <v>193</v>
      </c>
      <c r="AU472" s="220" t="s">
        <v>80</v>
      </c>
      <c r="AV472" s="14" t="s">
        <v>80</v>
      </c>
      <c r="AW472" s="14" t="s">
        <v>33</v>
      </c>
      <c r="AX472" s="14" t="s">
        <v>71</v>
      </c>
      <c r="AY472" s="220" t="s">
        <v>180</v>
      </c>
    </row>
    <row r="473" spans="1:65" s="14" customFormat="1" ht="11.25">
      <c r="B473" s="210"/>
      <c r="C473" s="211"/>
      <c r="D473" s="193" t="s">
        <v>193</v>
      </c>
      <c r="E473" s="212" t="s">
        <v>19</v>
      </c>
      <c r="F473" s="213" t="s">
        <v>1746</v>
      </c>
      <c r="G473" s="211"/>
      <c r="H473" s="214">
        <v>19.829999999999998</v>
      </c>
      <c r="I473" s="215"/>
      <c r="J473" s="211"/>
      <c r="K473" s="211"/>
      <c r="L473" s="216"/>
      <c r="M473" s="217"/>
      <c r="N473" s="218"/>
      <c r="O473" s="218"/>
      <c r="P473" s="218"/>
      <c r="Q473" s="218"/>
      <c r="R473" s="218"/>
      <c r="S473" s="218"/>
      <c r="T473" s="219"/>
      <c r="AT473" s="220" t="s">
        <v>193</v>
      </c>
      <c r="AU473" s="220" t="s">
        <v>80</v>
      </c>
      <c r="AV473" s="14" t="s">
        <v>80</v>
      </c>
      <c r="AW473" s="14" t="s">
        <v>33</v>
      </c>
      <c r="AX473" s="14" t="s">
        <v>71</v>
      </c>
      <c r="AY473" s="220" t="s">
        <v>180</v>
      </c>
    </row>
    <row r="474" spans="1:65" s="15" customFormat="1" ht="11.25">
      <c r="B474" s="221"/>
      <c r="C474" s="222"/>
      <c r="D474" s="193" t="s">
        <v>193</v>
      </c>
      <c r="E474" s="223" t="s">
        <v>19</v>
      </c>
      <c r="F474" s="224" t="s">
        <v>238</v>
      </c>
      <c r="G474" s="222"/>
      <c r="H474" s="225">
        <v>23.83</v>
      </c>
      <c r="I474" s="226"/>
      <c r="J474" s="222"/>
      <c r="K474" s="222"/>
      <c r="L474" s="227"/>
      <c r="M474" s="228"/>
      <c r="N474" s="229"/>
      <c r="O474" s="229"/>
      <c r="P474" s="229"/>
      <c r="Q474" s="229"/>
      <c r="R474" s="229"/>
      <c r="S474" s="229"/>
      <c r="T474" s="230"/>
      <c r="AT474" s="231" t="s">
        <v>193</v>
      </c>
      <c r="AU474" s="231" t="s">
        <v>80</v>
      </c>
      <c r="AV474" s="15" t="s">
        <v>187</v>
      </c>
      <c r="AW474" s="15" t="s">
        <v>33</v>
      </c>
      <c r="AX474" s="15" t="s">
        <v>78</v>
      </c>
      <c r="AY474" s="231" t="s">
        <v>180</v>
      </c>
    </row>
    <row r="475" spans="1:65" s="2" customFormat="1" ht="16.5" customHeight="1">
      <c r="A475" s="36"/>
      <c r="B475" s="37"/>
      <c r="C475" s="180" t="s">
        <v>771</v>
      </c>
      <c r="D475" s="180" t="s">
        <v>182</v>
      </c>
      <c r="E475" s="181" t="s">
        <v>1396</v>
      </c>
      <c r="F475" s="182" t="s">
        <v>1397</v>
      </c>
      <c r="G475" s="183" t="s">
        <v>230</v>
      </c>
      <c r="H475" s="184">
        <v>23.83</v>
      </c>
      <c r="I475" s="185"/>
      <c r="J475" s="186">
        <f>ROUND(I475*H475,2)</f>
        <v>0</v>
      </c>
      <c r="K475" s="182" t="s">
        <v>186</v>
      </c>
      <c r="L475" s="41"/>
      <c r="M475" s="187" t="s">
        <v>19</v>
      </c>
      <c r="N475" s="188" t="s">
        <v>42</v>
      </c>
      <c r="O475" s="66"/>
      <c r="P475" s="189">
        <f>O475*H475</f>
        <v>0</v>
      </c>
      <c r="Q475" s="189">
        <v>2.9999999999999997E-4</v>
      </c>
      <c r="R475" s="189">
        <f>Q475*H475</f>
        <v>7.1489999999999991E-3</v>
      </c>
      <c r="S475" s="189">
        <v>0</v>
      </c>
      <c r="T475" s="190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91" t="s">
        <v>312</v>
      </c>
      <c r="AT475" s="191" t="s">
        <v>182</v>
      </c>
      <c r="AU475" s="191" t="s">
        <v>80</v>
      </c>
      <c r="AY475" s="19" t="s">
        <v>180</v>
      </c>
      <c r="BE475" s="192">
        <f>IF(N475="základní",J475,0)</f>
        <v>0</v>
      </c>
      <c r="BF475" s="192">
        <f>IF(N475="snížená",J475,0)</f>
        <v>0</v>
      </c>
      <c r="BG475" s="192">
        <f>IF(N475="zákl. přenesená",J475,0)</f>
        <v>0</v>
      </c>
      <c r="BH475" s="192">
        <f>IF(N475="sníž. přenesená",J475,0)</f>
        <v>0</v>
      </c>
      <c r="BI475" s="192">
        <f>IF(N475="nulová",J475,0)</f>
        <v>0</v>
      </c>
      <c r="BJ475" s="19" t="s">
        <v>78</v>
      </c>
      <c r="BK475" s="192">
        <f>ROUND(I475*H475,2)</f>
        <v>0</v>
      </c>
      <c r="BL475" s="19" t="s">
        <v>312</v>
      </c>
      <c r="BM475" s="191" t="s">
        <v>1964</v>
      </c>
    </row>
    <row r="476" spans="1:65" s="2" customFormat="1" ht="19.5">
      <c r="A476" s="36"/>
      <c r="B476" s="37"/>
      <c r="C476" s="38"/>
      <c r="D476" s="193" t="s">
        <v>189</v>
      </c>
      <c r="E476" s="38"/>
      <c r="F476" s="194" t="s">
        <v>1399</v>
      </c>
      <c r="G476" s="38"/>
      <c r="H476" s="38"/>
      <c r="I476" s="195"/>
      <c r="J476" s="38"/>
      <c r="K476" s="38"/>
      <c r="L476" s="41"/>
      <c r="M476" s="196"/>
      <c r="N476" s="197"/>
      <c r="O476" s="66"/>
      <c r="P476" s="66"/>
      <c r="Q476" s="66"/>
      <c r="R476" s="66"/>
      <c r="S476" s="66"/>
      <c r="T476" s="67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9" t="s">
        <v>189</v>
      </c>
      <c r="AU476" s="19" t="s">
        <v>80</v>
      </c>
    </row>
    <row r="477" spans="1:65" s="2" customFormat="1" ht="11.25">
      <c r="A477" s="36"/>
      <c r="B477" s="37"/>
      <c r="C477" s="38"/>
      <c r="D477" s="198" t="s">
        <v>191</v>
      </c>
      <c r="E477" s="38"/>
      <c r="F477" s="199" t="s">
        <v>1400</v>
      </c>
      <c r="G477" s="38"/>
      <c r="H477" s="38"/>
      <c r="I477" s="195"/>
      <c r="J477" s="38"/>
      <c r="K477" s="38"/>
      <c r="L477" s="41"/>
      <c r="M477" s="196"/>
      <c r="N477" s="197"/>
      <c r="O477" s="66"/>
      <c r="P477" s="66"/>
      <c r="Q477" s="66"/>
      <c r="R477" s="66"/>
      <c r="S477" s="66"/>
      <c r="T477" s="67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9" t="s">
        <v>191</v>
      </c>
      <c r="AU477" s="19" t="s">
        <v>80</v>
      </c>
    </row>
    <row r="478" spans="1:65" s="13" customFormat="1" ht="11.25">
      <c r="B478" s="200"/>
      <c r="C478" s="201"/>
      <c r="D478" s="193" t="s">
        <v>193</v>
      </c>
      <c r="E478" s="202" t="s">
        <v>19</v>
      </c>
      <c r="F478" s="203" t="s">
        <v>1717</v>
      </c>
      <c r="G478" s="201"/>
      <c r="H478" s="202" t="s">
        <v>19</v>
      </c>
      <c r="I478" s="204"/>
      <c r="J478" s="201"/>
      <c r="K478" s="201"/>
      <c r="L478" s="205"/>
      <c r="M478" s="206"/>
      <c r="N478" s="207"/>
      <c r="O478" s="207"/>
      <c r="P478" s="207"/>
      <c r="Q478" s="207"/>
      <c r="R478" s="207"/>
      <c r="S478" s="207"/>
      <c r="T478" s="208"/>
      <c r="AT478" s="209" t="s">
        <v>193</v>
      </c>
      <c r="AU478" s="209" t="s">
        <v>80</v>
      </c>
      <c r="AV478" s="13" t="s">
        <v>78</v>
      </c>
      <c r="AW478" s="13" t="s">
        <v>33</v>
      </c>
      <c r="AX478" s="13" t="s">
        <v>71</v>
      </c>
      <c r="AY478" s="209" t="s">
        <v>180</v>
      </c>
    </row>
    <row r="479" spans="1:65" s="14" customFormat="1" ht="11.25">
      <c r="B479" s="210"/>
      <c r="C479" s="211"/>
      <c r="D479" s="193" t="s">
        <v>193</v>
      </c>
      <c r="E479" s="212" t="s">
        <v>19</v>
      </c>
      <c r="F479" s="213" t="s">
        <v>1745</v>
      </c>
      <c r="G479" s="211"/>
      <c r="H479" s="214">
        <v>4</v>
      </c>
      <c r="I479" s="215"/>
      <c r="J479" s="211"/>
      <c r="K479" s="211"/>
      <c r="L479" s="216"/>
      <c r="M479" s="217"/>
      <c r="N479" s="218"/>
      <c r="O479" s="218"/>
      <c r="P479" s="218"/>
      <c r="Q479" s="218"/>
      <c r="R479" s="218"/>
      <c r="S479" s="218"/>
      <c r="T479" s="219"/>
      <c r="AT479" s="220" t="s">
        <v>193</v>
      </c>
      <c r="AU479" s="220" t="s">
        <v>80</v>
      </c>
      <c r="AV479" s="14" t="s">
        <v>80</v>
      </c>
      <c r="AW479" s="14" t="s">
        <v>33</v>
      </c>
      <c r="AX479" s="14" t="s">
        <v>71</v>
      </c>
      <c r="AY479" s="220" t="s">
        <v>180</v>
      </c>
    </row>
    <row r="480" spans="1:65" s="14" customFormat="1" ht="11.25">
      <c r="B480" s="210"/>
      <c r="C480" s="211"/>
      <c r="D480" s="193" t="s">
        <v>193</v>
      </c>
      <c r="E480" s="212" t="s">
        <v>19</v>
      </c>
      <c r="F480" s="213" t="s">
        <v>1746</v>
      </c>
      <c r="G480" s="211"/>
      <c r="H480" s="214">
        <v>19.829999999999998</v>
      </c>
      <c r="I480" s="215"/>
      <c r="J480" s="211"/>
      <c r="K480" s="211"/>
      <c r="L480" s="216"/>
      <c r="M480" s="217"/>
      <c r="N480" s="218"/>
      <c r="O480" s="218"/>
      <c r="P480" s="218"/>
      <c r="Q480" s="218"/>
      <c r="R480" s="218"/>
      <c r="S480" s="218"/>
      <c r="T480" s="219"/>
      <c r="AT480" s="220" t="s">
        <v>193</v>
      </c>
      <c r="AU480" s="220" t="s">
        <v>80</v>
      </c>
      <c r="AV480" s="14" t="s">
        <v>80</v>
      </c>
      <c r="AW480" s="14" t="s">
        <v>33</v>
      </c>
      <c r="AX480" s="14" t="s">
        <v>71</v>
      </c>
      <c r="AY480" s="220" t="s">
        <v>180</v>
      </c>
    </row>
    <row r="481" spans="1:65" s="15" customFormat="1" ht="11.25">
      <c r="B481" s="221"/>
      <c r="C481" s="222"/>
      <c r="D481" s="193" t="s">
        <v>193</v>
      </c>
      <c r="E481" s="223" t="s">
        <v>19</v>
      </c>
      <c r="F481" s="224" t="s">
        <v>238</v>
      </c>
      <c r="G481" s="222"/>
      <c r="H481" s="225">
        <v>23.83</v>
      </c>
      <c r="I481" s="226"/>
      <c r="J481" s="222"/>
      <c r="K481" s="222"/>
      <c r="L481" s="227"/>
      <c r="M481" s="228"/>
      <c r="N481" s="229"/>
      <c r="O481" s="229"/>
      <c r="P481" s="229"/>
      <c r="Q481" s="229"/>
      <c r="R481" s="229"/>
      <c r="S481" s="229"/>
      <c r="T481" s="230"/>
      <c r="AT481" s="231" t="s">
        <v>193</v>
      </c>
      <c r="AU481" s="231" t="s">
        <v>80</v>
      </c>
      <c r="AV481" s="15" t="s">
        <v>187</v>
      </c>
      <c r="AW481" s="15" t="s">
        <v>33</v>
      </c>
      <c r="AX481" s="15" t="s">
        <v>78</v>
      </c>
      <c r="AY481" s="231" t="s">
        <v>180</v>
      </c>
    </row>
    <row r="482" spans="1:65" s="2" customFormat="1" ht="33" customHeight="1">
      <c r="A482" s="36"/>
      <c r="B482" s="37"/>
      <c r="C482" s="180" t="s">
        <v>787</v>
      </c>
      <c r="D482" s="180" t="s">
        <v>182</v>
      </c>
      <c r="E482" s="181" t="s">
        <v>1407</v>
      </c>
      <c r="F482" s="182" t="s">
        <v>1408</v>
      </c>
      <c r="G482" s="183" t="s">
        <v>230</v>
      </c>
      <c r="H482" s="184">
        <v>23.83</v>
      </c>
      <c r="I482" s="185"/>
      <c r="J482" s="186">
        <f>ROUND(I482*H482,2)</f>
        <v>0</v>
      </c>
      <c r="K482" s="182" t="s">
        <v>186</v>
      </c>
      <c r="L482" s="41"/>
      <c r="M482" s="187" t="s">
        <v>19</v>
      </c>
      <c r="N482" s="188" t="s">
        <v>42</v>
      </c>
      <c r="O482" s="66"/>
      <c r="P482" s="189">
        <f>O482*H482</f>
        <v>0</v>
      </c>
      <c r="Q482" s="189">
        <v>5.1999999999999998E-3</v>
      </c>
      <c r="R482" s="189">
        <f>Q482*H482</f>
        <v>0.12391599999999998</v>
      </c>
      <c r="S482" s="189">
        <v>0</v>
      </c>
      <c r="T482" s="190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91" t="s">
        <v>312</v>
      </c>
      <c r="AT482" s="191" t="s">
        <v>182</v>
      </c>
      <c r="AU482" s="191" t="s">
        <v>80</v>
      </c>
      <c r="AY482" s="19" t="s">
        <v>180</v>
      </c>
      <c r="BE482" s="192">
        <f>IF(N482="základní",J482,0)</f>
        <v>0</v>
      </c>
      <c r="BF482" s="192">
        <f>IF(N482="snížená",J482,0)</f>
        <v>0</v>
      </c>
      <c r="BG482" s="192">
        <f>IF(N482="zákl. přenesená",J482,0)</f>
        <v>0</v>
      </c>
      <c r="BH482" s="192">
        <f>IF(N482="sníž. přenesená",J482,0)</f>
        <v>0</v>
      </c>
      <c r="BI482" s="192">
        <f>IF(N482="nulová",J482,0)</f>
        <v>0</v>
      </c>
      <c r="BJ482" s="19" t="s">
        <v>78</v>
      </c>
      <c r="BK482" s="192">
        <f>ROUND(I482*H482,2)</f>
        <v>0</v>
      </c>
      <c r="BL482" s="19" t="s">
        <v>312</v>
      </c>
      <c r="BM482" s="191" t="s">
        <v>1965</v>
      </c>
    </row>
    <row r="483" spans="1:65" s="2" customFormat="1" ht="19.5">
      <c r="A483" s="36"/>
      <c r="B483" s="37"/>
      <c r="C483" s="38"/>
      <c r="D483" s="193" t="s">
        <v>189</v>
      </c>
      <c r="E483" s="38"/>
      <c r="F483" s="194" t="s">
        <v>1410</v>
      </c>
      <c r="G483" s="38"/>
      <c r="H483" s="38"/>
      <c r="I483" s="195"/>
      <c r="J483" s="38"/>
      <c r="K483" s="38"/>
      <c r="L483" s="41"/>
      <c r="M483" s="196"/>
      <c r="N483" s="197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189</v>
      </c>
      <c r="AU483" s="19" t="s">
        <v>80</v>
      </c>
    </row>
    <row r="484" spans="1:65" s="2" customFormat="1" ht="11.25">
      <c r="A484" s="36"/>
      <c r="B484" s="37"/>
      <c r="C484" s="38"/>
      <c r="D484" s="198" t="s">
        <v>191</v>
      </c>
      <c r="E484" s="38"/>
      <c r="F484" s="199" t="s">
        <v>1411</v>
      </c>
      <c r="G484" s="38"/>
      <c r="H484" s="38"/>
      <c r="I484" s="195"/>
      <c r="J484" s="38"/>
      <c r="K484" s="38"/>
      <c r="L484" s="41"/>
      <c r="M484" s="196"/>
      <c r="N484" s="197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191</v>
      </c>
      <c r="AU484" s="19" t="s">
        <v>80</v>
      </c>
    </row>
    <row r="485" spans="1:65" s="13" customFormat="1" ht="11.25">
      <c r="B485" s="200"/>
      <c r="C485" s="201"/>
      <c r="D485" s="193" t="s">
        <v>193</v>
      </c>
      <c r="E485" s="202" t="s">
        <v>19</v>
      </c>
      <c r="F485" s="203" t="s">
        <v>1717</v>
      </c>
      <c r="G485" s="201"/>
      <c r="H485" s="202" t="s">
        <v>19</v>
      </c>
      <c r="I485" s="204"/>
      <c r="J485" s="201"/>
      <c r="K485" s="201"/>
      <c r="L485" s="205"/>
      <c r="M485" s="206"/>
      <c r="N485" s="207"/>
      <c r="O485" s="207"/>
      <c r="P485" s="207"/>
      <c r="Q485" s="207"/>
      <c r="R485" s="207"/>
      <c r="S485" s="207"/>
      <c r="T485" s="208"/>
      <c r="AT485" s="209" t="s">
        <v>193</v>
      </c>
      <c r="AU485" s="209" t="s">
        <v>80</v>
      </c>
      <c r="AV485" s="13" t="s">
        <v>78</v>
      </c>
      <c r="AW485" s="13" t="s">
        <v>33</v>
      </c>
      <c r="AX485" s="13" t="s">
        <v>71</v>
      </c>
      <c r="AY485" s="209" t="s">
        <v>180</v>
      </c>
    </row>
    <row r="486" spans="1:65" s="14" customFormat="1" ht="11.25">
      <c r="B486" s="210"/>
      <c r="C486" s="211"/>
      <c r="D486" s="193" t="s">
        <v>193</v>
      </c>
      <c r="E486" s="212" t="s">
        <v>19</v>
      </c>
      <c r="F486" s="213" t="s">
        <v>1745</v>
      </c>
      <c r="G486" s="211"/>
      <c r="H486" s="214">
        <v>4</v>
      </c>
      <c r="I486" s="215"/>
      <c r="J486" s="211"/>
      <c r="K486" s="211"/>
      <c r="L486" s="216"/>
      <c r="M486" s="217"/>
      <c r="N486" s="218"/>
      <c r="O486" s="218"/>
      <c r="P486" s="218"/>
      <c r="Q486" s="218"/>
      <c r="R486" s="218"/>
      <c r="S486" s="218"/>
      <c r="T486" s="219"/>
      <c r="AT486" s="220" t="s">
        <v>193</v>
      </c>
      <c r="AU486" s="220" t="s">
        <v>80</v>
      </c>
      <c r="AV486" s="14" t="s">
        <v>80</v>
      </c>
      <c r="AW486" s="14" t="s">
        <v>33</v>
      </c>
      <c r="AX486" s="14" t="s">
        <v>71</v>
      </c>
      <c r="AY486" s="220" t="s">
        <v>180</v>
      </c>
    </row>
    <row r="487" spans="1:65" s="14" customFormat="1" ht="11.25">
      <c r="B487" s="210"/>
      <c r="C487" s="211"/>
      <c r="D487" s="193" t="s">
        <v>193</v>
      </c>
      <c r="E487" s="212" t="s">
        <v>19</v>
      </c>
      <c r="F487" s="213" t="s">
        <v>1746</v>
      </c>
      <c r="G487" s="211"/>
      <c r="H487" s="214">
        <v>19.829999999999998</v>
      </c>
      <c r="I487" s="215"/>
      <c r="J487" s="211"/>
      <c r="K487" s="211"/>
      <c r="L487" s="216"/>
      <c r="M487" s="217"/>
      <c r="N487" s="218"/>
      <c r="O487" s="218"/>
      <c r="P487" s="218"/>
      <c r="Q487" s="218"/>
      <c r="R487" s="218"/>
      <c r="S487" s="218"/>
      <c r="T487" s="219"/>
      <c r="AT487" s="220" t="s">
        <v>193</v>
      </c>
      <c r="AU487" s="220" t="s">
        <v>80</v>
      </c>
      <c r="AV487" s="14" t="s">
        <v>80</v>
      </c>
      <c r="AW487" s="14" t="s">
        <v>33</v>
      </c>
      <c r="AX487" s="14" t="s">
        <v>71</v>
      </c>
      <c r="AY487" s="220" t="s">
        <v>180</v>
      </c>
    </row>
    <row r="488" spans="1:65" s="15" customFormat="1" ht="11.25">
      <c r="B488" s="221"/>
      <c r="C488" s="222"/>
      <c r="D488" s="193" t="s">
        <v>193</v>
      </c>
      <c r="E488" s="223" t="s">
        <v>19</v>
      </c>
      <c r="F488" s="224" t="s">
        <v>238</v>
      </c>
      <c r="G488" s="222"/>
      <c r="H488" s="225">
        <v>23.83</v>
      </c>
      <c r="I488" s="226"/>
      <c r="J488" s="222"/>
      <c r="K488" s="222"/>
      <c r="L488" s="227"/>
      <c r="M488" s="228"/>
      <c r="N488" s="229"/>
      <c r="O488" s="229"/>
      <c r="P488" s="229"/>
      <c r="Q488" s="229"/>
      <c r="R488" s="229"/>
      <c r="S488" s="229"/>
      <c r="T488" s="230"/>
      <c r="AT488" s="231" t="s">
        <v>193</v>
      </c>
      <c r="AU488" s="231" t="s">
        <v>80</v>
      </c>
      <c r="AV488" s="15" t="s">
        <v>187</v>
      </c>
      <c r="AW488" s="15" t="s">
        <v>33</v>
      </c>
      <c r="AX488" s="15" t="s">
        <v>78</v>
      </c>
      <c r="AY488" s="231" t="s">
        <v>180</v>
      </c>
    </row>
    <row r="489" spans="1:65" s="2" customFormat="1" ht="16.5" customHeight="1">
      <c r="A489" s="36"/>
      <c r="B489" s="37"/>
      <c r="C489" s="232" t="s">
        <v>791</v>
      </c>
      <c r="D489" s="232" t="s">
        <v>301</v>
      </c>
      <c r="E489" s="233" t="s">
        <v>1413</v>
      </c>
      <c r="F489" s="234" t="s">
        <v>1414</v>
      </c>
      <c r="G489" s="235" t="s">
        <v>230</v>
      </c>
      <c r="H489" s="236">
        <v>26.213000000000001</v>
      </c>
      <c r="I489" s="237"/>
      <c r="J489" s="238">
        <f>ROUND(I489*H489,2)</f>
        <v>0</v>
      </c>
      <c r="K489" s="234" t="s">
        <v>186</v>
      </c>
      <c r="L489" s="239"/>
      <c r="M489" s="240" t="s">
        <v>19</v>
      </c>
      <c r="N489" s="241" t="s">
        <v>42</v>
      </c>
      <c r="O489" s="66"/>
      <c r="P489" s="189">
        <f>O489*H489</f>
        <v>0</v>
      </c>
      <c r="Q489" s="189">
        <v>1.26E-2</v>
      </c>
      <c r="R489" s="189">
        <f>Q489*H489</f>
        <v>0.33028380000000002</v>
      </c>
      <c r="S489" s="189">
        <v>0</v>
      </c>
      <c r="T489" s="190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91" t="s">
        <v>475</v>
      </c>
      <c r="AT489" s="191" t="s">
        <v>301</v>
      </c>
      <c r="AU489" s="191" t="s">
        <v>80</v>
      </c>
      <c r="AY489" s="19" t="s">
        <v>180</v>
      </c>
      <c r="BE489" s="192">
        <f>IF(N489="základní",J489,0)</f>
        <v>0</v>
      </c>
      <c r="BF489" s="192">
        <f>IF(N489="snížená",J489,0)</f>
        <v>0</v>
      </c>
      <c r="BG489" s="192">
        <f>IF(N489="zákl. přenesená",J489,0)</f>
        <v>0</v>
      </c>
      <c r="BH489" s="192">
        <f>IF(N489="sníž. přenesená",J489,0)</f>
        <v>0</v>
      </c>
      <c r="BI489" s="192">
        <f>IF(N489="nulová",J489,0)</f>
        <v>0</v>
      </c>
      <c r="BJ489" s="19" t="s">
        <v>78</v>
      </c>
      <c r="BK489" s="192">
        <f>ROUND(I489*H489,2)</f>
        <v>0</v>
      </c>
      <c r="BL489" s="19" t="s">
        <v>312</v>
      </c>
      <c r="BM489" s="191" t="s">
        <v>1966</v>
      </c>
    </row>
    <row r="490" spans="1:65" s="2" customFormat="1" ht="11.25">
      <c r="A490" s="36"/>
      <c r="B490" s="37"/>
      <c r="C490" s="38"/>
      <c r="D490" s="193" t="s">
        <v>189</v>
      </c>
      <c r="E490" s="38"/>
      <c r="F490" s="194" t="s">
        <v>1414</v>
      </c>
      <c r="G490" s="38"/>
      <c r="H490" s="38"/>
      <c r="I490" s="195"/>
      <c r="J490" s="38"/>
      <c r="K490" s="38"/>
      <c r="L490" s="41"/>
      <c r="M490" s="196"/>
      <c r="N490" s="197"/>
      <c r="O490" s="66"/>
      <c r="P490" s="66"/>
      <c r="Q490" s="66"/>
      <c r="R490" s="66"/>
      <c r="S490" s="66"/>
      <c r="T490" s="67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T490" s="19" t="s">
        <v>189</v>
      </c>
      <c r="AU490" s="19" t="s">
        <v>80</v>
      </c>
    </row>
    <row r="491" spans="1:65" s="14" customFormat="1" ht="11.25">
      <c r="B491" s="210"/>
      <c r="C491" s="211"/>
      <c r="D491" s="193" t="s">
        <v>193</v>
      </c>
      <c r="E491" s="212" t="s">
        <v>19</v>
      </c>
      <c r="F491" s="213" t="s">
        <v>1967</v>
      </c>
      <c r="G491" s="211"/>
      <c r="H491" s="214">
        <v>23.83</v>
      </c>
      <c r="I491" s="215"/>
      <c r="J491" s="211"/>
      <c r="K491" s="211"/>
      <c r="L491" s="216"/>
      <c r="M491" s="217"/>
      <c r="N491" s="218"/>
      <c r="O491" s="218"/>
      <c r="P491" s="218"/>
      <c r="Q491" s="218"/>
      <c r="R491" s="218"/>
      <c r="S491" s="218"/>
      <c r="T491" s="219"/>
      <c r="AT491" s="220" t="s">
        <v>193</v>
      </c>
      <c r="AU491" s="220" t="s">
        <v>80</v>
      </c>
      <c r="AV491" s="14" t="s">
        <v>80</v>
      </c>
      <c r="AW491" s="14" t="s">
        <v>33</v>
      </c>
      <c r="AX491" s="14" t="s">
        <v>78</v>
      </c>
      <c r="AY491" s="220" t="s">
        <v>180</v>
      </c>
    </row>
    <row r="492" spans="1:65" s="14" customFormat="1" ht="11.25">
      <c r="B492" s="210"/>
      <c r="C492" s="211"/>
      <c r="D492" s="193" t="s">
        <v>193</v>
      </c>
      <c r="E492" s="211"/>
      <c r="F492" s="213" t="s">
        <v>1968</v>
      </c>
      <c r="G492" s="211"/>
      <c r="H492" s="214">
        <v>26.213000000000001</v>
      </c>
      <c r="I492" s="215"/>
      <c r="J492" s="211"/>
      <c r="K492" s="211"/>
      <c r="L492" s="216"/>
      <c r="M492" s="217"/>
      <c r="N492" s="218"/>
      <c r="O492" s="218"/>
      <c r="P492" s="218"/>
      <c r="Q492" s="218"/>
      <c r="R492" s="218"/>
      <c r="S492" s="218"/>
      <c r="T492" s="219"/>
      <c r="AT492" s="220" t="s">
        <v>193</v>
      </c>
      <c r="AU492" s="220" t="s">
        <v>80</v>
      </c>
      <c r="AV492" s="14" t="s">
        <v>80</v>
      </c>
      <c r="AW492" s="14" t="s">
        <v>4</v>
      </c>
      <c r="AX492" s="14" t="s">
        <v>78</v>
      </c>
      <c r="AY492" s="220" t="s">
        <v>180</v>
      </c>
    </row>
    <row r="493" spans="1:65" s="2" customFormat="1" ht="24.2" customHeight="1">
      <c r="A493" s="36"/>
      <c r="B493" s="37"/>
      <c r="C493" s="180" t="s">
        <v>798</v>
      </c>
      <c r="D493" s="180" t="s">
        <v>182</v>
      </c>
      <c r="E493" s="181" t="s">
        <v>1420</v>
      </c>
      <c r="F493" s="182" t="s">
        <v>1421</v>
      </c>
      <c r="G493" s="183" t="s">
        <v>230</v>
      </c>
      <c r="H493" s="184">
        <v>0.32</v>
      </c>
      <c r="I493" s="185"/>
      <c r="J493" s="186">
        <f>ROUND(I493*H493,2)</f>
        <v>0</v>
      </c>
      <c r="K493" s="182" t="s">
        <v>186</v>
      </c>
      <c r="L493" s="41"/>
      <c r="M493" s="187" t="s">
        <v>19</v>
      </c>
      <c r="N493" s="188" t="s">
        <v>42</v>
      </c>
      <c r="O493" s="66"/>
      <c r="P493" s="189">
        <f>O493*H493</f>
        <v>0</v>
      </c>
      <c r="Q493" s="189">
        <v>5.8E-4</v>
      </c>
      <c r="R493" s="189">
        <f>Q493*H493</f>
        <v>1.8560000000000001E-4</v>
      </c>
      <c r="S493" s="189">
        <v>0</v>
      </c>
      <c r="T493" s="190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91" t="s">
        <v>312</v>
      </c>
      <c r="AT493" s="191" t="s">
        <v>182</v>
      </c>
      <c r="AU493" s="191" t="s">
        <v>80</v>
      </c>
      <c r="AY493" s="19" t="s">
        <v>180</v>
      </c>
      <c r="BE493" s="192">
        <f>IF(N493="základní",J493,0)</f>
        <v>0</v>
      </c>
      <c r="BF493" s="192">
        <f>IF(N493="snížená",J493,0)</f>
        <v>0</v>
      </c>
      <c r="BG493" s="192">
        <f>IF(N493="zákl. přenesená",J493,0)</f>
        <v>0</v>
      </c>
      <c r="BH493" s="192">
        <f>IF(N493="sníž. přenesená",J493,0)</f>
        <v>0</v>
      </c>
      <c r="BI493" s="192">
        <f>IF(N493="nulová",J493,0)</f>
        <v>0</v>
      </c>
      <c r="BJ493" s="19" t="s">
        <v>78</v>
      </c>
      <c r="BK493" s="192">
        <f>ROUND(I493*H493,2)</f>
        <v>0</v>
      </c>
      <c r="BL493" s="19" t="s">
        <v>312</v>
      </c>
      <c r="BM493" s="191" t="s">
        <v>1969</v>
      </c>
    </row>
    <row r="494" spans="1:65" s="2" customFormat="1" ht="19.5">
      <c r="A494" s="36"/>
      <c r="B494" s="37"/>
      <c r="C494" s="38"/>
      <c r="D494" s="193" t="s">
        <v>189</v>
      </c>
      <c r="E494" s="38"/>
      <c r="F494" s="194" t="s">
        <v>1423</v>
      </c>
      <c r="G494" s="38"/>
      <c r="H494" s="38"/>
      <c r="I494" s="195"/>
      <c r="J494" s="38"/>
      <c r="K494" s="38"/>
      <c r="L494" s="41"/>
      <c r="M494" s="196"/>
      <c r="N494" s="197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189</v>
      </c>
      <c r="AU494" s="19" t="s">
        <v>80</v>
      </c>
    </row>
    <row r="495" spans="1:65" s="2" customFormat="1" ht="11.25">
      <c r="A495" s="36"/>
      <c r="B495" s="37"/>
      <c r="C495" s="38"/>
      <c r="D495" s="198" t="s">
        <v>191</v>
      </c>
      <c r="E495" s="38"/>
      <c r="F495" s="199" t="s">
        <v>1424</v>
      </c>
      <c r="G495" s="38"/>
      <c r="H495" s="38"/>
      <c r="I495" s="195"/>
      <c r="J495" s="38"/>
      <c r="K495" s="38"/>
      <c r="L495" s="41"/>
      <c r="M495" s="196"/>
      <c r="N495" s="197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191</v>
      </c>
      <c r="AU495" s="19" t="s">
        <v>80</v>
      </c>
    </row>
    <row r="496" spans="1:65" s="13" customFormat="1" ht="11.25">
      <c r="B496" s="200"/>
      <c r="C496" s="201"/>
      <c r="D496" s="193" t="s">
        <v>193</v>
      </c>
      <c r="E496" s="202" t="s">
        <v>19</v>
      </c>
      <c r="F496" s="203" t="s">
        <v>1717</v>
      </c>
      <c r="G496" s="201"/>
      <c r="H496" s="202" t="s">
        <v>19</v>
      </c>
      <c r="I496" s="204"/>
      <c r="J496" s="201"/>
      <c r="K496" s="201"/>
      <c r="L496" s="205"/>
      <c r="M496" s="206"/>
      <c r="N496" s="207"/>
      <c r="O496" s="207"/>
      <c r="P496" s="207"/>
      <c r="Q496" s="207"/>
      <c r="R496" s="207"/>
      <c r="S496" s="207"/>
      <c r="T496" s="208"/>
      <c r="AT496" s="209" t="s">
        <v>193</v>
      </c>
      <c r="AU496" s="209" t="s">
        <v>80</v>
      </c>
      <c r="AV496" s="13" t="s">
        <v>78</v>
      </c>
      <c r="AW496" s="13" t="s">
        <v>33</v>
      </c>
      <c r="AX496" s="13" t="s">
        <v>71</v>
      </c>
      <c r="AY496" s="209" t="s">
        <v>180</v>
      </c>
    </row>
    <row r="497" spans="1:65" s="14" customFormat="1" ht="11.25">
      <c r="B497" s="210"/>
      <c r="C497" s="211"/>
      <c r="D497" s="193" t="s">
        <v>193</v>
      </c>
      <c r="E497" s="212" t="s">
        <v>19</v>
      </c>
      <c r="F497" s="213" t="s">
        <v>1970</v>
      </c>
      <c r="G497" s="211"/>
      <c r="H497" s="214">
        <v>0.32</v>
      </c>
      <c r="I497" s="215"/>
      <c r="J497" s="211"/>
      <c r="K497" s="211"/>
      <c r="L497" s="216"/>
      <c r="M497" s="217"/>
      <c r="N497" s="218"/>
      <c r="O497" s="218"/>
      <c r="P497" s="218"/>
      <c r="Q497" s="218"/>
      <c r="R497" s="218"/>
      <c r="S497" s="218"/>
      <c r="T497" s="219"/>
      <c r="AT497" s="220" t="s">
        <v>193</v>
      </c>
      <c r="AU497" s="220" t="s">
        <v>80</v>
      </c>
      <c r="AV497" s="14" t="s">
        <v>80</v>
      </c>
      <c r="AW497" s="14" t="s">
        <v>33</v>
      </c>
      <c r="AX497" s="14" t="s">
        <v>78</v>
      </c>
      <c r="AY497" s="220" t="s">
        <v>180</v>
      </c>
    </row>
    <row r="498" spans="1:65" s="2" customFormat="1" ht="24.2" customHeight="1">
      <c r="A498" s="36"/>
      <c r="B498" s="37"/>
      <c r="C498" s="232" t="s">
        <v>805</v>
      </c>
      <c r="D498" s="232" t="s">
        <v>301</v>
      </c>
      <c r="E498" s="233" t="s">
        <v>1427</v>
      </c>
      <c r="F498" s="234" t="s">
        <v>1428</v>
      </c>
      <c r="G498" s="235" t="s">
        <v>230</v>
      </c>
      <c r="H498" s="236">
        <v>0.35199999999999998</v>
      </c>
      <c r="I498" s="237"/>
      <c r="J498" s="238">
        <f>ROUND(I498*H498,2)</f>
        <v>0</v>
      </c>
      <c r="K498" s="234" t="s">
        <v>186</v>
      </c>
      <c r="L498" s="239"/>
      <c r="M498" s="240" t="s">
        <v>19</v>
      </c>
      <c r="N498" s="241" t="s">
        <v>42</v>
      </c>
      <c r="O498" s="66"/>
      <c r="P498" s="189">
        <f>O498*H498</f>
        <v>0</v>
      </c>
      <c r="Q498" s="189">
        <v>0.01</v>
      </c>
      <c r="R498" s="189">
        <f>Q498*H498</f>
        <v>3.5199999999999997E-3</v>
      </c>
      <c r="S498" s="189">
        <v>0</v>
      </c>
      <c r="T498" s="190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91" t="s">
        <v>475</v>
      </c>
      <c r="AT498" s="191" t="s">
        <v>301</v>
      </c>
      <c r="AU498" s="191" t="s">
        <v>80</v>
      </c>
      <c r="AY498" s="19" t="s">
        <v>180</v>
      </c>
      <c r="BE498" s="192">
        <f>IF(N498="základní",J498,0)</f>
        <v>0</v>
      </c>
      <c r="BF498" s="192">
        <f>IF(N498="snížená",J498,0)</f>
        <v>0</v>
      </c>
      <c r="BG498" s="192">
        <f>IF(N498="zákl. přenesená",J498,0)</f>
        <v>0</v>
      </c>
      <c r="BH498" s="192">
        <f>IF(N498="sníž. přenesená",J498,0)</f>
        <v>0</v>
      </c>
      <c r="BI498" s="192">
        <f>IF(N498="nulová",J498,0)</f>
        <v>0</v>
      </c>
      <c r="BJ498" s="19" t="s">
        <v>78</v>
      </c>
      <c r="BK498" s="192">
        <f>ROUND(I498*H498,2)</f>
        <v>0</v>
      </c>
      <c r="BL498" s="19" t="s">
        <v>312</v>
      </c>
      <c r="BM498" s="191" t="s">
        <v>1971</v>
      </c>
    </row>
    <row r="499" spans="1:65" s="2" customFormat="1" ht="11.25">
      <c r="A499" s="36"/>
      <c r="B499" s="37"/>
      <c r="C499" s="38"/>
      <c r="D499" s="193" t="s">
        <v>189</v>
      </c>
      <c r="E499" s="38"/>
      <c r="F499" s="194" t="s">
        <v>1428</v>
      </c>
      <c r="G499" s="38"/>
      <c r="H499" s="38"/>
      <c r="I499" s="195"/>
      <c r="J499" s="38"/>
      <c r="K499" s="38"/>
      <c r="L499" s="41"/>
      <c r="M499" s="196"/>
      <c r="N499" s="197"/>
      <c r="O499" s="66"/>
      <c r="P499" s="66"/>
      <c r="Q499" s="66"/>
      <c r="R499" s="66"/>
      <c r="S499" s="66"/>
      <c r="T499" s="67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9" t="s">
        <v>189</v>
      </c>
      <c r="AU499" s="19" t="s">
        <v>80</v>
      </c>
    </row>
    <row r="500" spans="1:65" s="14" customFormat="1" ht="11.25">
      <c r="B500" s="210"/>
      <c r="C500" s="211"/>
      <c r="D500" s="193" t="s">
        <v>193</v>
      </c>
      <c r="E500" s="212" t="s">
        <v>19</v>
      </c>
      <c r="F500" s="213" t="s">
        <v>1972</v>
      </c>
      <c r="G500" s="211"/>
      <c r="H500" s="214">
        <v>0.32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193</v>
      </c>
      <c r="AU500" s="220" t="s">
        <v>80</v>
      </c>
      <c r="AV500" s="14" t="s">
        <v>80</v>
      </c>
      <c r="AW500" s="14" t="s">
        <v>33</v>
      </c>
      <c r="AX500" s="14" t="s">
        <v>78</v>
      </c>
      <c r="AY500" s="220" t="s">
        <v>180</v>
      </c>
    </row>
    <row r="501" spans="1:65" s="14" customFormat="1" ht="11.25">
      <c r="B501" s="210"/>
      <c r="C501" s="211"/>
      <c r="D501" s="193" t="s">
        <v>193</v>
      </c>
      <c r="E501" s="211"/>
      <c r="F501" s="213" t="s">
        <v>1973</v>
      </c>
      <c r="G501" s="211"/>
      <c r="H501" s="214">
        <v>0.35199999999999998</v>
      </c>
      <c r="I501" s="215"/>
      <c r="J501" s="211"/>
      <c r="K501" s="211"/>
      <c r="L501" s="216"/>
      <c r="M501" s="217"/>
      <c r="N501" s="218"/>
      <c r="O501" s="218"/>
      <c r="P501" s="218"/>
      <c r="Q501" s="218"/>
      <c r="R501" s="218"/>
      <c r="S501" s="218"/>
      <c r="T501" s="219"/>
      <c r="AT501" s="220" t="s">
        <v>193</v>
      </c>
      <c r="AU501" s="220" t="s">
        <v>80</v>
      </c>
      <c r="AV501" s="14" t="s">
        <v>80</v>
      </c>
      <c r="AW501" s="14" t="s">
        <v>4</v>
      </c>
      <c r="AX501" s="14" t="s">
        <v>78</v>
      </c>
      <c r="AY501" s="220" t="s">
        <v>180</v>
      </c>
    </row>
    <row r="502" spans="1:65" s="2" customFormat="1" ht="24.2" customHeight="1">
      <c r="A502" s="36"/>
      <c r="B502" s="37"/>
      <c r="C502" s="180" t="s">
        <v>811</v>
      </c>
      <c r="D502" s="180" t="s">
        <v>182</v>
      </c>
      <c r="E502" s="181" t="s">
        <v>1974</v>
      </c>
      <c r="F502" s="182" t="s">
        <v>1975</v>
      </c>
      <c r="G502" s="183" t="s">
        <v>249</v>
      </c>
      <c r="H502" s="184">
        <v>2.4</v>
      </c>
      <c r="I502" s="185"/>
      <c r="J502" s="186">
        <f>ROUND(I502*H502,2)</f>
        <v>0</v>
      </c>
      <c r="K502" s="182" t="s">
        <v>304</v>
      </c>
      <c r="L502" s="41"/>
      <c r="M502" s="187" t="s">
        <v>19</v>
      </c>
      <c r="N502" s="188" t="s">
        <v>42</v>
      </c>
      <c r="O502" s="66"/>
      <c r="P502" s="189">
        <f>O502*H502</f>
        <v>0</v>
      </c>
      <c r="Q502" s="189">
        <v>5.0000000000000001E-4</v>
      </c>
      <c r="R502" s="189">
        <f>Q502*H502</f>
        <v>1.1999999999999999E-3</v>
      </c>
      <c r="S502" s="189">
        <v>0</v>
      </c>
      <c r="T502" s="190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91" t="s">
        <v>312</v>
      </c>
      <c r="AT502" s="191" t="s">
        <v>182</v>
      </c>
      <c r="AU502" s="191" t="s">
        <v>80</v>
      </c>
      <c r="AY502" s="19" t="s">
        <v>180</v>
      </c>
      <c r="BE502" s="192">
        <f>IF(N502="základní",J502,0)</f>
        <v>0</v>
      </c>
      <c r="BF502" s="192">
        <f>IF(N502="snížená",J502,0)</f>
        <v>0</v>
      </c>
      <c r="BG502" s="192">
        <f>IF(N502="zákl. přenesená",J502,0)</f>
        <v>0</v>
      </c>
      <c r="BH502" s="192">
        <f>IF(N502="sníž. přenesená",J502,0)</f>
        <v>0</v>
      </c>
      <c r="BI502" s="192">
        <f>IF(N502="nulová",J502,0)</f>
        <v>0</v>
      </c>
      <c r="BJ502" s="19" t="s">
        <v>78</v>
      </c>
      <c r="BK502" s="192">
        <f>ROUND(I502*H502,2)</f>
        <v>0</v>
      </c>
      <c r="BL502" s="19" t="s">
        <v>312</v>
      </c>
      <c r="BM502" s="191" t="s">
        <v>1976</v>
      </c>
    </row>
    <row r="503" spans="1:65" s="2" customFormat="1" ht="19.5">
      <c r="A503" s="36"/>
      <c r="B503" s="37"/>
      <c r="C503" s="38"/>
      <c r="D503" s="193" t="s">
        <v>189</v>
      </c>
      <c r="E503" s="38"/>
      <c r="F503" s="194" t="s">
        <v>1977</v>
      </c>
      <c r="G503" s="38"/>
      <c r="H503" s="38"/>
      <c r="I503" s="195"/>
      <c r="J503" s="38"/>
      <c r="K503" s="38"/>
      <c r="L503" s="41"/>
      <c r="M503" s="196"/>
      <c r="N503" s="197"/>
      <c r="O503" s="66"/>
      <c r="P503" s="66"/>
      <c r="Q503" s="66"/>
      <c r="R503" s="66"/>
      <c r="S503" s="66"/>
      <c r="T503" s="67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T503" s="19" t="s">
        <v>189</v>
      </c>
      <c r="AU503" s="19" t="s">
        <v>80</v>
      </c>
    </row>
    <row r="504" spans="1:65" s="13" customFormat="1" ht="11.25">
      <c r="B504" s="200"/>
      <c r="C504" s="201"/>
      <c r="D504" s="193" t="s">
        <v>193</v>
      </c>
      <c r="E504" s="202" t="s">
        <v>19</v>
      </c>
      <c r="F504" s="203" t="s">
        <v>1717</v>
      </c>
      <c r="G504" s="201"/>
      <c r="H504" s="202" t="s">
        <v>19</v>
      </c>
      <c r="I504" s="204"/>
      <c r="J504" s="201"/>
      <c r="K504" s="201"/>
      <c r="L504" s="205"/>
      <c r="M504" s="206"/>
      <c r="N504" s="207"/>
      <c r="O504" s="207"/>
      <c r="P504" s="207"/>
      <c r="Q504" s="207"/>
      <c r="R504" s="207"/>
      <c r="S504" s="207"/>
      <c r="T504" s="208"/>
      <c r="AT504" s="209" t="s">
        <v>193</v>
      </c>
      <c r="AU504" s="209" t="s">
        <v>80</v>
      </c>
      <c r="AV504" s="13" t="s">
        <v>78</v>
      </c>
      <c r="AW504" s="13" t="s">
        <v>33</v>
      </c>
      <c r="AX504" s="13" t="s">
        <v>71</v>
      </c>
      <c r="AY504" s="209" t="s">
        <v>180</v>
      </c>
    </row>
    <row r="505" spans="1:65" s="14" customFormat="1" ht="11.25">
      <c r="B505" s="210"/>
      <c r="C505" s="211"/>
      <c r="D505" s="193" t="s">
        <v>193</v>
      </c>
      <c r="E505" s="212" t="s">
        <v>19</v>
      </c>
      <c r="F505" s="213" t="s">
        <v>1978</v>
      </c>
      <c r="G505" s="211"/>
      <c r="H505" s="214">
        <v>2.4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193</v>
      </c>
      <c r="AU505" s="220" t="s">
        <v>80</v>
      </c>
      <c r="AV505" s="14" t="s">
        <v>80</v>
      </c>
      <c r="AW505" s="14" t="s">
        <v>33</v>
      </c>
      <c r="AX505" s="14" t="s">
        <v>78</v>
      </c>
      <c r="AY505" s="220" t="s">
        <v>180</v>
      </c>
    </row>
    <row r="506" spans="1:65" s="2" customFormat="1" ht="24.2" customHeight="1">
      <c r="A506" s="36"/>
      <c r="B506" s="37"/>
      <c r="C506" s="180" t="s">
        <v>817</v>
      </c>
      <c r="D506" s="180" t="s">
        <v>182</v>
      </c>
      <c r="E506" s="181" t="s">
        <v>1979</v>
      </c>
      <c r="F506" s="182" t="s">
        <v>1975</v>
      </c>
      <c r="G506" s="183" t="s">
        <v>249</v>
      </c>
      <c r="H506" s="184">
        <v>8.1999999999999993</v>
      </c>
      <c r="I506" s="185"/>
      <c r="J506" s="186">
        <f>ROUND(I506*H506,2)</f>
        <v>0</v>
      </c>
      <c r="K506" s="182" t="s">
        <v>304</v>
      </c>
      <c r="L506" s="41"/>
      <c r="M506" s="187" t="s">
        <v>19</v>
      </c>
      <c r="N506" s="188" t="s">
        <v>42</v>
      </c>
      <c r="O506" s="66"/>
      <c r="P506" s="189">
        <f>O506*H506</f>
        <v>0</v>
      </c>
      <c r="Q506" s="189">
        <v>5.0000000000000001E-4</v>
      </c>
      <c r="R506" s="189">
        <f>Q506*H506</f>
        <v>4.0999999999999995E-3</v>
      </c>
      <c r="S506" s="189">
        <v>0</v>
      </c>
      <c r="T506" s="190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91" t="s">
        <v>312</v>
      </c>
      <c r="AT506" s="191" t="s">
        <v>182</v>
      </c>
      <c r="AU506" s="191" t="s">
        <v>80</v>
      </c>
      <c r="AY506" s="19" t="s">
        <v>180</v>
      </c>
      <c r="BE506" s="192">
        <f>IF(N506="základní",J506,0)</f>
        <v>0</v>
      </c>
      <c r="BF506" s="192">
        <f>IF(N506="snížená",J506,0)</f>
        <v>0</v>
      </c>
      <c r="BG506" s="192">
        <f>IF(N506="zákl. přenesená",J506,0)</f>
        <v>0</v>
      </c>
      <c r="BH506" s="192">
        <f>IF(N506="sníž. přenesená",J506,0)</f>
        <v>0</v>
      </c>
      <c r="BI506" s="192">
        <f>IF(N506="nulová",J506,0)</f>
        <v>0</v>
      </c>
      <c r="BJ506" s="19" t="s">
        <v>78</v>
      </c>
      <c r="BK506" s="192">
        <f>ROUND(I506*H506,2)</f>
        <v>0</v>
      </c>
      <c r="BL506" s="19" t="s">
        <v>312</v>
      </c>
      <c r="BM506" s="191" t="s">
        <v>1980</v>
      </c>
    </row>
    <row r="507" spans="1:65" s="2" customFormat="1" ht="11.25">
      <c r="A507" s="36"/>
      <c r="B507" s="37"/>
      <c r="C507" s="38"/>
      <c r="D507" s="193" t="s">
        <v>189</v>
      </c>
      <c r="E507" s="38"/>
      <c r="F507" s="194" t="s">
        <v>1981</v>
      </c>
      <c r="G507" s="38"/>
      <c r="H507" s="38"/>
      <c r="I507" s="195"/>
      <c r="J507" s="38"/>
      <c r="K507" s="38"/>
      <c r="L507" s="41"/>
      <c r="M507" s="196"/>
      <c r="N507" s="197"/>
      <c r="O507" s="66"/>
      <c r="P507" s="66"/>
      <c r="Q507" s="66"/>
      <c r="R507" s="66"/>
      <c r="S507" s="66"/>
      <c r="T507" s="67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9" t="s">
        <v>189</v>
      </c>
      <c r="AU507" s="19" t="s">
        <v>80</v>
      </c>
    </row>
    <row r="508" spans="1:65" s="13" customFormat="1" ht="11.25">
      <c r="B508" s="200"/>
      <c r="C508" s="201"/>
      <c r="D508" s="193" t="s">
        <v>193</v>
      </c>
      <c r="E508" s="202" t="s">
        <v>19</v>
      </c>
      <c r="F508" s="203" t="s">
        <v>1717</v>
      </c>
      <c r="G508" s="201"/>
      <c r="H508" s="202" t="s">
        <v>19</v>
      </c>
      <c r="I508" s="204"/>
      <c r="J508" s="201"/>
      <c r="K508" s="201"/>
      <c r="L508" s="205"/>
      <c r="M508" s="206"/>
      <c r="N508" s="207"/>
      <c r="O508" s="207"/>
      <c r="P508" s="207"/>
      <c r="Q508" s="207"/>
      <c r="R508" s="207"/>
      <c r="S508" s="207"/>
      <c r="T508" s="208"/>
      <c r="AT508" s="209" t="s">
        <v>193</v>
      </c>
      <c r="AU508" s="209" t="s">
        <v>80</v>
      </c>
      <c r="AV508" s="13" t="s">
        <v>78</v>
      </c>
      <c r="AW508" s="13" t="s">
        <v>33</v>
      </c>
      <c r="AX508" s="13" t="s">
        <v>71</v>
      </c>
      <c r="AY508" s="209" t="s">
        <v>180</v>
      </c>
    </row>
    <row r="509" spans="1:65" s="14" customFormat="1" ht="11.25">
      <c r="B509" s="210"/>
      <c r="C509" s="211"/>
      <c r="D509" s="193" t="s">
        <v>193</v>
      </c>
      <c r="E509" s="212" t="s">
        <v>19</v>
      </c>
      <c r="F509" s="213" t="s">
        <v>1982</v>
      </c>
      <c r="G509" s="211"/>
      <c r="H509" s="214">
        <v>8.1999999999999993</v>
      </c>
      <c r="I509" s="215"/>
      <c r="J509" s="211"/>
      <c r="K509" s="211"/>
      <c r="L509" s="216"/>
      <c r="M509" s="217"/>
      <c r="N509" s="218"/>
      <c r="O509" s="218"/>
      <c r="P509" s="218"/>
      <c r="Q509" s="218"/>
      <c r="R509" s="218"/>
      <c r="S509" s="218"/>
      <c r="T509" s="219"/>
      <c r="AT509" s="220" t="s">
        <v>193</v>
      </c>
      <c r="AU509" s="220" t="s">
        <v>80</v>
      </c>
      <c r="AV509" s="14" t="s">
        <v>80</v>
      </c>
      <c r="AW509" s="14" t="s">
        <v>33</v>
      </c>
      <c r="AX509" s="14" t="s">
        <v>78</v>
      </c>
      <c r="AY509" s="220" t="s">
        <v>180</v>
      </c>
    </row>
    <row r="510" spans="1:65" s="2" customFormat="1" ht="24.2" customHeight="1">
      <c r="A510" s="36"/>
      <c r="B510" s="37"/>
      <c r="C510" s="180" t="s">
        <v>821</v>
      </c>
      <c r="D510" s="180" t="s">
        <v>182</v>
      </c>
      <c r="E510" s="181" t="s">
        <v>1983</v>
      </c>
      <c r="F510" s="182" t="s">
        <v>1984</v>
      </c>
      <c r="G510" s="183" t="s">
        <v>249</v>
      </c>
      <c r="H510" s="184">
        <v>7.2</v>
      </c>
      <c r="I510" s="185"/>
      <c r="J510" s="186">
        <f>ROUND(I510*H510,2)</f>
        <v>0</v>
      </c>
      <c r="K510" s="182" t="s">
        <v>304</v>
      </c>
      <c r="L510" s="41"/>
      <c r="M510" s="187" t="s">
        <v>19</v>
      </c>
      <c r="N510" s="188" t="s">
        <v>42</v>
      </c>
      <c r="O510" s="66"/>
      <c r="P510" s="189">
        <f>O510*H510</f>
        <v>0</v>
      </c>
      <c r="Q510" s="189">
        <v>5.0000000000000001E-4</v>
      </c>
      <c r="R510" s="189">
        <f>Q510*H510</f>
        <v>3.6000000000000003E-3</v>
      </c>
      <c r="S510" s="189">
        <v>0</v>
      </c>
      <c r="T510" s="190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91" t="s">
        <v>312</v>
      </c>
      <c r="AT510" s="191" t="s">
        <v>182</v>
      </c>
      <c r="AU510" s="191" t="s">
        <v>80</v>
      </c>
      <c r="AY510" s="19" t="s">
        <v>180</v>
      </c>
      <c r="BE510" s="192">
        <f>IF(N510="základní",J510,0)</f>
        <v>0</v>
      </c>
      <c r="BF510" s="192">
        <f>IF(N510="snížená",J510,0)</f>
        <v>0</v>
      </c>
      <c r="BG510" s="192">
        <f>IF(N510="zákl. přenesená",J510,0)</f>
        <v>0</v>
      </c>
      <c r="BH510" s="192">
        <f>IF(N510="sníž. přenesená",J510,0)</f>
        <v>0</v>
      </c>
      <c r="BI510" s="192">
        <f>IF(N510="nulová",J510,0)</f>
        <v>0</v>
      </c>
      <c r="BJ510" s="19" t="s">
        <v>78</v>
      </c>
      <c r="BK510" s="192">
        <f>ROUND(I510*H510,2)</f>
        <v>0</v>
      </c>
      <c r="BL510" s="19" t="s">
        <v>312</v>
      </c>
      <c r="BM510" s="191" t="s">
        <v>1985</v>
      </c>
    </row>
    <row r="511" spans="1:65" s="2" customFormat="1" ht="11.25">
      <c r="A511" s="36"/>
      <c r="B511" s="37"/>
      <c r="C511" s="38"/>
      <c r="D511" s="193" t="s">
        <v>189</v>
      </c>
      <c r="E511" s="38"/>
      <c r="F511" s="194" t="s">
        <v>1986</v>
      </c>
      <c r="G511" s="38"/>
      <c r="H511" s="38"/>
      <c r="I511" s="195"/>
      <c r="J511" s="38"/>
      <c r="K511" s="38"/>
      <c r="L511" s="41"/>
      <c r="M511" s="196"/>
      <c r="N511" s="197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189</v>
      </c>
      <c r="AU511" s="19" t="s">
        <v>80</v>
      </c>
    </row>
    <row r="512" spans="1:65" s="13" customFormat="1" ht="11.25">
      <c r="B512" s="200"/>
      <c r="C512" s="201"/>
      <c r="D512" s="193" t="s">
        <v>193</v>
      </c>
      <c r="E512" s="202" t="s">
        <v>19</v>
      </c>
      <c r="F512" s="203" t="s">
        <v>1717</v>
      </c>
      <c r="G512" s="201"/>
      <c r="H512" s="202" t="s">
        <v>19</v>
      </c>
      <c r="I512" s="204"/>
      <c r="J512" s="201"/>
      <c r="K512" s="201"/>
      <c r="L512" s="205"/>
      <c r="M512" s="206"/>
      <c r="N512" s="207"/>
      <c r="O512" s="207"/>
      <c r="P512" s="207"/>
      <c r="Q512" s="207"/>
      <c r="R512" s="207"/>
      <c r="S512" s="207"/>
      <c r="T512" s="208"/>
      <c r="AT512" s="209" t="s">
        <v>193</v>
      </c>
      <c r="AU512" s="209" t="s">
        <v>80</v>
      </c>
      <c r="AV512" s="13" t="s">
        <v>78</v>
      </c>
      <c r="AW512" s="13" t="s">
        <v>33</v>
      </c>
      <c r="AX512" s="13" t="s">
        <v>71</v>
      </c>
      <c r="AY512" s="209" t="s">
        <v>180</v>
      </c>
    </row>
    <row r="513" spans="1:65" s="14" customFormat="1" ht="11.25">
      <c r="B513" s="210"/>
      <c r="C513" s="211"/>
      <c r="D513" s="193" t="s">
        <v>193</v>
      </c>
      <c r="E513" s="212" t="s">
        <v>19</v>
      </c>
      <c r="F513" s="213" t="s">
        <v>1987</v>
      </c>
      <c r="G513" s="211"/>
      <c r="H513" s="214">
        <v>7.2</v>
      </c>
      <c r="I513" s="215"/>
      <c r="J513" s="211"/>
      <c r="K513" s="211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193</v>
      </c>
      <c r="AU513" s="220" t="s">
        <v>80</v>
      </c>
      <c r="AV513" s="14" t="s">
        <v>80</v>
      </c>
      <c r="AW513" s="14" t="s">
        <v>33</v>
      </c>
      <c r="AX513" s="14" t="s">
        <v>78</v>
      </c>
      <c r="AY513" s="220" t="s">
        <v>180</v>
      </c>
    </row>
    <row r="514" spans="1:65" s="2" customFormat="1" ht="24.2" customHeight="1">
      <c r="A514" s="36"/>
      <c r="B514" s="37"/>
      <c r="C514" s="180" t="s">
        <v>829</v>
      </c>
      <c r="D514" s="180" t="s">
        <v>182</v>
      </c>
      <c r="E514" s="181" t="s">
        <v>1988</v>
      </c>
      <c r="F514" s="182" t="s">
        <v>1989</v>
      </c>
      <c r="G514" s="183" t="s">
        <v>765</v>
      </c>
      <c r="H514" s="253"/>
      <c r="I514" s="185"/>
      <c r="J514" s="186">
        <f>ROUND(I514*H514,2)</f>
        <v>0</v>
      </c>
      <c r="K514" s="182" t="s">
        <v>186</v>
      </c>
      <c r="L514" s="41"/>
      <c r="M514" s="187" t="s">
        <v>19</v>
      </c>
      <c r="N514" s="188" t="s">
        <v>42</v>
      </c>
      <c r="O514" s="66"/>
      <c r="P514" s="189">
        <f>O514*H514</f>
        <v>0</v>
      </c>
      <c r="Q514" s="189">
        <v>0</v>
      </c>
      <c r="R514" s="189">
        <f>Q514*H514</f>
        <v>0</v>
      </c>
      <c r="S514" s="189">
        <v>0</v>
      </c>
      <c r="T514" s="190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1" t="s">
        <v>312</v>
      </c>
      <c r="AT514" s="191" t="s">
        <v>182</v>
      </c>
      <c r="AU514" s="191" t="s">
        <v>80</v>
      </c>
      <c r="AY514" s="19" t="s">
        <v>180</v>
      </c>
      <c r="BE514" s="192">
        <f>IF(N514="základní",J514,0)</f>
        <v>0</v>
      </c>
      <c r="BF514" s="192">
        <f>IF(N514="snížená",J514,0)</f>
        <v>0</v>
      </c>
      <c r="BG514" s="192">
        <f>IF(N514="zákl. přenesená",J514,0)</f>
        <v>0</v>
      </c>
      <c r="BH514" s="192">
        <f>IF(N514="sníž. přenesená",J514,0)</f>
        <v>0</v>
      </c>
      <c r="BI514" s="192">
        <f>IF(N514="nulová",J514,0)</f>
        <v>0</v>
      </c>
      <c r="BJ514" s="19" t="s">
        <v>78</v>
      </c>
      <c r="BK514" s="192">
        <f>ROUND(I514*H514,2)</f>
        <v>0</v>
      </c>
      <c r="BL514" s="19" t="s">
        <v>312</v>
      </c>
      <c r="BM514" s="191" t="s">
        <v>1990</v>
      </c>
    </row>
    <row r="515" spans="1:65" s="2" customFormat="1" ht="29.25">
      <c r="A515" s="36"/>
      <c r="B515" s="37"/>
      <c r="C515" s="38"/>
      <c r="D515" s="193" t="s">
        <v>189</v>
      </c>
      <c r="E515" s="38"/>
      <c r="F515" s="194" t="s">
        <v>1991</v>
      </c>
      <c r="G515" s="38"/>
      <c r="H515" s="38"/>
      <c r="I515" s="195"/>
      <c r="J515" s="38"/>
      <c r="K515" s="38"/>
      <c r="L515" s="41"/>
      <c r="M515" s="196"/>
      <c r="N515" s="197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189</v>
      </c>
      <c r="AU515" s="19" t="s">
        <v>80</v>
      </c>
    </row>
    <row r="516" spans="1:65" s="2" customFormat="1" ht="11.25">
      <c r="A516" s="36"/>
      <c r="B516" s="37"/>
      <c r="C516" s="38"/>
      <c r="D516" s="198" t="s">
        <v>191</v>
      </c>
      <c r="E516" s="38"/>
      <c r="F516" s="199" t="s">
        <v>1992</v>
      </c>
      <c r="G516" s="38"/>
      <c r="H516" s="38"/>
      <c r="I516" s="195"/>
      <c r="J516" s="38"/>
      <c r="K516" s="38"/>
      <c r="L516" s="41"/>
      <c r="M516" s="196"/>
      <c r="N516" s="197"/>
      <c r="O516" s="66"/>
      <c r="P516" s="66"/>
      <c r="Q516" s="66"/>
      <c r="R516" s="66"/>
      <c r="S516" s="66"/>
      <c r="T516" s="67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9" t="s">
        <v>191</v>
      </c>
      <c r="AU516" s="19" t="s">
        <v>80</v>
      </c>
    </row>
    <row r="517" spans="1:65" s="12" customFormat="1" ht="22.9" customHeight="1">
      <c r="B517" s="164"/>
      <c r="C517" s="165"/>
      <c r="D517" s="166" t="s">
        <v>70</v>
      </c>
      <c r="E517" s="178" t="s">
        <v>1472</v>
      </c>
      <c r="F517" s="178" t="s">
        <v>1473</v>
      </c>
      <c r="G517" s="165"/>
      <c r="H517" s="165"/>
      <c r="I517" s="168"/>
      <c r="J517" s="179">
        <f>BK517</f>
        <v>0</v>
      </c>
      <c r="K517" s="165"/>
      <c r="L517" s="170"/>
      <c r="M517" s="171"/>
      <c r="N517" s="172"/>
      <c r="O517" s="172"/>
      <c r="P517" s="173">
        <f>SUM(P518:P552)</f>
        <v>0</v>
      </c>
      <c r="Q517" s="172"/>
      <c r="R517" s="173">
        <f>SUM(R518:R552)</f>
        <v>3.2255999999999999E-3</v>
      </c>
      <c r="S517" s="172"/>
      <c r="T517" s="174">
        <f>SUM(T518:T552)</f>
        <v>0</v>
      </c>
      <c r="AR517" s="175" t="s">
        <v>80</v>
      </c>
      <c r="AT517" s="176" t="s">
        <v>70</v>
      </c>
      <c r="AU517" s="176" t="s">
        <v>78</v>
      </c>
      <c r="AY517" s="175" t="s">
        <v>180</v>
      </c>
      <c r="BK517" s="177">
        <f>SUM(BK518:BK552)</f>
        <v>0</v>
      </c>
    </row>
    <row r="518" spans="1:65" s="2" customFormat="1" ht="16.5" customHeight="1">
      <c r="A518" s="36"/>
      <c r="B518" s="37"/>
      <c r="C518" s="180" t="s">
        <v>838</v>
      </c>
      <c r="D518" s="180" t="s">
        <v>182</v>
      </c>
      <c r="E518" s="181" t="s">
        <v>1475</v>
      </c>
      <c r="F518" s="182" t="s">
        <v>1476</v>
      </c>
      <c r="G518" s="183" t="s">
        <v>230</v>
      </c>
      <c r="H518" s="184">
        <v>5.76</v>
      </c>
      <c r="I518" s="185"/>
      <c r="J518" s="186">
        <f>ROUND(I518*H518,2)</f>
        <v>0</v>
      </c>
      <c r="K518" s="182" t="s">
        <v>186</v>
      </c>
      <c r="L518" s="41"/>
      <c r="M518" s="187" t="s">
        <v>19</v>
      </c>
      <c r="N518" s="188" t="s">
        <v>42</v>
      </c>
      <c r="O518" s="66"/>
      <c r="P518" s="189">
        <f>O518*H518</f>
        <v>0</v>
      </c>
      <c r="Q518" s="189">
        <v>6.9999999999999994E-5</v>
      </c>
      <c r="R518" s="189">
        <f>Q518*H518</f>
        <v>4.0319999999999993E-4</v>
      </c>
      <c r="S518" s="189">
        <v>0</v>
      </c>
      <c r="T518" s="190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91" t="s">
        <v>312</v>
      </c>
      <c r="AT518" s="191" t="s">
        <v>182</v>
      </c>
      <c r="AU518" s="191" t="s">
        <v>80</v>
      </c>
      <c r="AY518" s="19" t="s">
        <v>180</v>
      </c>
      <c r="BE518" s="192">
        <f>IF(N518="základní",J518,0)</f>
        <v>0</v>
      </c>
      <c r="BF518" s="192">
        <f>IF(N518="snížená",J518,0)</f>
        <v>0</v>
      </c>
      <c r="BG518" s="192">
        <f>IF(N518="zákl. přenesená",J518,0)</f>
        <v>0</v>
      </c>
      <c r="BH518" s="192">
        <f>IF(N518="sníž. přenesená",J518,0)</f>
        <v>0</v>
      </c>
      <c r="BI518" s="192">
        <f>IF(N518="nulová",J518,0)</f>
        <v>0</v>
      </c>
      <c r="BJ518" s="19" t="s">
        <v>78</v>
      </c>
      <c r="BK518" s="192">
        <f>ROUND(I518*H518,2)</f>
        <v>0</v>
      </c>
      <c r="BL518" s="19" t="s">
        <v>312</v>
      </c>
      <c r="BM518" s="191" t="s">
        <v>1993</v>
      </c>
    </row>
    <row r="519" spans="1:65" s="2" customFormat="1" ht="19.5">
      <c r="A519" s="36"/>
      <c r="B519" s="37"/>
      <c r="C519" s="38"/>
      <c r="D519" s="193" t="s">
        <v>189</v>
      </c>
      <c r="E519" s="38"/>
      <c r="F519" s="194" t="s">
        <v>1478</v>
      </c>
      <c r="G519" s="38"/>
      <c r="H519" s="38"/>
      <c r="I519" s="195"/>
      <c r="J519" s="38"/>
      <c r="K519" s="38"/>
      <c r="L519" s="41"/>
      <c r="M519" s="196"/>
      <c r="N519" s="197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189</v>
      </c>
      <c r="AU519" s="19" t="s">
        <v>80</v>
      </c>
    </row>
    <row r="520" spans="1:65" s="2" customFormat="1" ht="11.25">
      <c r="A520" s="36"/>
      <c r="B520" s="37"/>
      <c r="C520" s="38"/>
      <c r="D520" s="198" t="s">
        <v>191</v>
      </c>
      <c r="E520" s="38"/>
      <c r="F520" s="199" t="s">
        <v>1479</v>
      </c>
      <c r="G520" s="38"/>
      <c r="H520" s="38"/>
      <c r="I520" s="195"/>
      <c r="J520" s="38"/>
      <c r="K520" s="38"/>
      <c r="L520" s="41"/>
      <c r="M520" s="196"/>
      <c r="N520" s="19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191</v>
      </c>
      <c r="AU520" s="19" t="s">
        <v>80</v>
      </c>
    </row>
    <row r="521" spans="1:65" s="13" customFormat="1" ht="11.25">
      <c r="B521" s="200"/>
      <c r="C521" s="201"/>
      <c r="D521" s="193" t="s">
        <v>193</v>
      </c>
      <c r="E521" s="202" t="s">
        <v>19</v>
      </c>
      <c r="F521" s="203" t="s">
        <v>1717</v>
      </c>
      <c r="G521" s="201"/>
      <c r="H521" s="202" t="s">
        <v>19</v>
      </c>
      <c r="I521" s="204"/>
      <c r="J521" s="201"/>
      <c r="K521" s="201"/>
      <c r="L521" s="205"/>
      <c r="M521" s="206"/>
      <c r="N521" s="207"/>
      <c r="O521" s="207"/>
      <c r="P521" s="207"/>
      <c r="Q521" s="207"/>
      <c r="R521" s="207"/>
      <c r="S521" s="207"/>
      <c r="T521" s="208"/>
      <c r="AT521" s="209" t="s">
        <v>193</v>
      </c>
      <c r="AU521" s="209" t="s">
        <v>80</v>
      </c>
      <c r="AV521" s="13" t="s">
        <v>78</v>
      </c>
      <c r="AW521" s="13" t="s">
        <v>33</v>
      </c>
      <c r="AX521" s="13" t="s">
        <v>71</v>
      </c>
      <c r="AY521" s="209" t="s">
        <v>180</v>
      </c>
    </row>
    <row r="522" spans="1:65" s="14" customFormat="1" ht="11.25">
      <c r="B522" s="210"/>
      <c r="C522" s="211"/>
      <c r="D522" s="193" t="s">
        <v>193</v>
      </c>
      <c r="E522" s="212" t="s">
        <v>19</v>
      </c>
      <c r="F522" s="213" t="s">
        <v>1994</v>
      </c>
      <c r="G522" s="211"/>
      <c r="H522" s="214">
        <v>3.92</v>
      </c>
      <c r="I522" s="215"/>
      <c r="J522" s="211"/>
      <c r="K522" s="211"/>
      <c r="L522" s="216"/>
      <c r="M522" s="217"/>
      <c r="N522" s="218"/>
      <c r="O522" s="218"/>
      <c r="P522" s="218"/>
      <c r="Q522" s="218"/>
      <c r="R522" s="218"/>
      <c r="S522" s="218"/>
      <c r="T522" s="219"/>
      <c r="AT522" s="220" t="s">
        <v>193</v>
      </c>
      <c r="AU522" s="220" t="s">
        <v>80</v>
      </c>
      <c r="AV522" s="14" t="s">
        <v>80</v>
      </c>
      <c r="AW522" s="14" t="s">
        <v>33</v>
      </c>
      <c r="AX522" s="14" t="s">
        <v>71</v>
      </c>
      <c r="AY522" s="220" t="s">
        <v>180</v>
      </c>
    </row>
    <row r="523" spans="1:65" s="14" customFormat="1" ht="11.25">
      <c r="B523" s="210"/>
      <c r="C523" s="211"/>
      <c r="D523" s="193" t="s">
        <v>193</v>
      </c>
      <c r="E523" s="212" t="s">
        <v>19</v>
      </c>
      <c r="F523" s="213" t="s">
        <v>1995</v>
      </c>
      <c r="G523" s="211"/>
      <c r="H523" s="214">
        <v>1.84</v>
      </c>
      <c r="I523" s="215"/>
      <c r="J523" s="211"/>
      <c r="K523" s="211"/>
      <c r="L523" s="216"/>
      <c r="M523" s="217"/>
      <c r="N523" s="218"/>
      <c r="O523" s="218"/>
      <c r="P523" s="218"/>
      <c r="Q523" s="218"/>
      <c r="R523" s="218"/>
      <c r="S523" s="218"/>
      <c r="T523" s="219"/>
      <c r="AT523" s="220" t="s">
        <v>193</v>
      </c>
      <c r="AU523" s="220" t="s">
        <v>80</v>
      </c>
      <c r="AV523" s="14" t="s">
        <v>80</v>
      </c>
      <c r="AW523" s="14" t="s">
        <v>33</v>
      </c>
      <c r="AX523" s="14" t="s">
        <v>71</v>
      </c>
      <c r="AY523" s="220" t="s">
        <v>180</v>
      </c>
    </row>
    <row r="524" spans="1:65" s="15" customFormat="1" ht="11.25">
      <c r="B524" s="221"/>
      <c r="C524" s="222"/>
      <c r="D524" s="193" t="s">
        <v>193</v>
      </c>
      <c r="E524" s="223" t="s">
        <v>19</v>
      </c>
      <c r="F524" s="224" t="s">
        <v>238</v>
      </c>
      <c r="G524" s="222"/>
      <c r="H524" s="225">
        <v>5.76</v>
      </c>
      <c r="I524" s="226"/>
      <c r="J524" s="222"/>
      <c r="K524" s="222"/>
      <c r="L524" s="227"/>
      <c r="M524" s="228"/>
      <c r="N524" s="229"/>
      <c r="O524" s="229"/>
      <c r="P524" s="229"/>
      <c r="Q524" s="229"/>
      <c r="R524" s="229"/>
      <c r="S524" s="229"/>
      <c r="T524" s="230"/>
      <c r="AT524" s="231" t="s">
        <v>193</v>
      </c>
      <c r="AU524" s="231" t="s">
        <v>80</v>
      </c>
      <c r="AV524" s="15" t="s">
        <v>187</v>
      </c>
      <c r="AW524" s="15" t="s">
        <v>33</v>
      </c>
      <c r="AX524" s="15" t="s">
        <v>78</v>
      </c>
      <c r="AY524" s="231" t="s">
        <v>180</v>
      </c>
    </row>
    <row r="525" spans="1:65" s="2" customFormat="1" ht="24.2" customHeight="1">
      <c r="A525" s="36"/>
      <c r="B525" s="37"/>
      <c r="C525" s="180" t="s">
        <v>843</v>
      </c>
      <c r="D525" s="180" t="s">
        <v>182</v>
      </c>
      <c r="E525" s="181" t="s">
        <v>1996</v>
      </c>
      <c r="F525" s="182" t="s">
        <v>1997</v>
      </c>
      <c r="G525" s="183" t="s">
        <v>230</v>
      </c>
      <c r="H525" s="184">
        <v>5.76</v>
      </c>
      <c r="I525" s="185"/>
      <c r="J525" s="186">
        <f>ROUND(I525*H525,2)</f>
        <v>0</v>
      </c>
      <c r="K525" s="182" t="s">
        <v>186</v>
      </c>
      <c r="L525" s="41"/>
      <c r="M525" s="187" t="s">
        <v>19</v>
      </c>
      <c r="N525" s="188" t="s">
        <v>42</v>
      </c>
      <c r="O525" s="66"/>
      <c r="P525" s="189">
        <f>O525*H525</f>
        <v>0</v>
      </c>
      <c r="Q525" s="189">
        <v>1.1E-4</v>
      </c>
      <c r="R525" s="189">
        <f>Q525*H525</f>
        <v>6.3360000000000001E-4</v>
      </c>
      <c r="S525" s="189">
        <v>0</v>
      </c>
      <c r="T525" s="190">
        <f>S525*H525</f>
        <v>0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191" t="s">
        <v>312</v>
      </c>
      <c r="AT525" s="191" t="s">
        <v>182</v>
      </c>
      <c r="AU525" s="191" t="s">
        <v>80</v>
      </c>
      <c r="AY525" s="19" t="s">
        <v>180</v>
      </c>
      <c r="BE525" s="192">
        <f>IF(N525="základní",J525,0)</f>
        <v>0</v>
      </c>
      <c r="BF525" s="192">
        <f>IF(N525="snížená",J525,0)</f>
        <v>0</v>
      </c>
      <c r="BG525" s="192">
        <f>IF(N525="zákl. přenesená",J525,0)</f>
        <v>0</v>
      </c>
      <c r="BH525" s="192">
        <f>IF(N525="sníž. přenesená",J525,0)</f>
        <v>0</v>
      </c>
      <c r="BI525" s="192">
        <f>IF(N525="nulová",J525,0)</f>
        <v>0</v>
      </c>
      <c r="BJ525" s="19" t="s">
        <v>78</v>
      </c>
      <c r="BK525" s="192">
        <f>ROUND(I525*H525,2)</f>
        <v>0</v>
      </c>
      <c r="BL525" s="19" t="s">
        <v>312</v>
      </c>
      <c r="BM525" s="191" t="s">
        <v>1998</v>
      </c>
    </row>
    <row r="526" spans="1:65" s="2" customFormat="1" ht="19.5">
      <c r="A526" s="36"/>
      <c r="B526" s="37"/>
      <c r="C526" s="38"/>
      <c r="D526" s="193" t="s">
        <v>189</v>
      </c>
      <c r="E526" s="38"/>
      <c r="F526" s="194" t="s">
        <v>1999</v>
      </c>
      <c r="G526" s="38"/>
      <c r="H526" s="38"/>
      <c r="I526" s="195"/>
      <c r="J526" s="38"/>
      <c r="K526" s="38"/>
      <c r="L526" s="41"/>
      <c r="M526" s="196"/>
      <c r="N526" s="197"/>
      <c r="O526" s="66"/>
      <c r="P526" s="66"/>
      <c r="Q526" s="66"/>
      <c r="R526" s="66"/>
      <c r="S526" s="66"/>
      <c r="T526" s="67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T526" s="19" t="s">
        <v>189</v>
      </c>
      <c r="AU526" s="19" t="s">
        <v>80</v>
      </c>
    </row>
    <row r="527" spans="1:65" s="2" customFormat="1" ht="11.25">
      <c r="A527" s="36"/>
      <c r="B527" s="37"/>
      <c r="C527" s="38"/>
      <c r="D527" s="198" t="s">
        <v>191</v>
      </c>
      <c r="E527" s="38"/>
      <c r="F527" s="199" t="s">
        <v>2000</v>
      </c>
      <c r="G527" s="38"/>
      <c r="H527" s="38"/>
      <c r="I527" s="195"/>
      <c r="J527" s="38"/>
      <c r="K527" s="38"/>
      <c r="L527" s="41"/>
      <c r="M527" s="196"/>
      <c r="N527" s="197"/>
      <c r="O527" s="66"/>
      <c r="P527" s="66"/>
      <c r="Q527" s="66"/>
      <c r="R527" s="66"/>
      <c r="S527" s="66"/>
      <c r="T527" s="67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T527" s="19" t="s">
        <v>191</v>
      </c>
      <c r="AU527" s="19" t="s">
        <v>80</v>
      </c>
    </row>
    <row r="528" spans="1:65" s="13" customFormat="1" ht="11.25">
      <c r="B528" s="200"/>
      <c r="C528" s="201"/>
      <c r="D528" s="193" t="s">
        <v>193</v>
      </c>
      <c r="E528" s="202" t="s">
        <v>19</v>
      </c>
      <c r="F528" s="203" t="s">
        <v>1717</v>
      </c>
      <c r="G528" s="201"/>
      <c r="H528" s="202" t="s">
        <v>19</v>
      </c>
      <c r="I528" s="204"/>
      <c r="J528" s="201"/>
      <c r="K528" s="201"/>
      <c r="L528" s="205"/>
      <c r="M528" s="206"/>
      <c r="N528" s="207"/>
      <c r="O528" s="207"/>
      <c r="P528" s="207"/>
      <c r="Q528" s="207"/>
      <c r="R528" s="207"/>
      <c r="S528" s="207"/>
      <c r="T528" s="208"/>
      <c r="AT528" s="209" t="s">
        <v>193</v>
      </c>
      <c r="AU528" s="209" t="s">
        <v>80</v>
      </c>
      <c r="AV528" s="13" t="s">
        <v>78</v>
      </c>
      <c r="AW528" s="13" t="s">
        <v>33</v>
      </c>
      <c r="AX528" s="13" t="s">
        <v>71</v>
      </c>
      <c r="AY528" s="209" t="s">
        <v>180</v>
      </c>
    </row>
    <row r="529" spans="1:65" s="14" customFormat="1" ht="11.25">
      <c r="B529" s="210"/>
      <c r="C529" s="211"/>
      <c r="D529" s="193" t="s">
        <v>193</v>
      </c>
      <c r="E529" s="212" t="s">
        <v>19</v>
      </c>
      <c r="F529" s="213" t="s">
        <v>1994</v>
      </c>
      <c r="G529" s="211"/>
      <c r="H529" s="214">
        <v>3.92</v>
      </c>
      <c r="I529" s="215"/>
      <c r="J529" s="211"/>
      <c r="K529" s="211"/>
      <c r="L529" s="216"/>
      <c r="M529" s="217"/>
      <c r="N529" s="218"/>
      <c r="O529" s="218"/>
      <c r="P529" s="218"/>
      <c r="Q529" s="218"/>
      <c r="R529" s="218"/>
      <c r="S529" s="218"/>
      <c r="T529" s="219"/>
      <c r="AT529" s="220" t="s">
        <v>193</v>
      </c>
      <c r="AU529" s="220" t="s">
        <v>80</v>
      </c>
      <c r="AV529" s="14" t="s">
        <v>80</v>
      </c>
      <c r="AW529" s="14" t="s">
        <v>33</v>
      </c>
      <c r="AX529" s="14" t="s">
        <v>71</v>
      </c>
      <c r="AY529" s="220" t="s">
        <v>180</v>
      </c>
    </row>
    <row r="530" spans="1:65" s="14" customFormat="1" ht="11.25">
      <c r="B530" s="210"/>
      <c r="C530" s="211"/>
      <c r="D530" s="193" t="s">
        <v>193</v>
      </c>
      <c r="E530" s="212" t="s">
        <v>19</v>
      </c>
      <c r="F530" s="213" t="s">
        <v>1995</v>
      </c>
      <c r="G530" s="211"/>
      <c r="H530" s="214">
        <v>1.84</v>
      </c>
      <c r="I530" s="215"/>
      <c r="J530" s="211"/>
      <c r="K530" s="211"/>
      <c r="L530" s="216"/>
      <c r="M530" s="217"/>
      <c r="N530" s="218"/>
      <c r="O530" s="218"/>
      <c r="P530" s="218"/>
      <c r="Q530" s="218"/>
      <c r="R530" s="218"/>
      <c r="S530" s="218"/>
      <c r="T530" s="219"/>
      <c r="AT530" s="220" t="s">
        <v>193</v>
      </c>
      <c r="AU530" s="220" t="s">
        <v>80</v>
      </c>
      <c r="AV530" s="14" t="s">
        <v>80</v>
      </c>
      <c r="AW530" s="14" t="s">
        <v>33</v>
      </c>
      <c r="AX530" s="14" t="s">
        <v>71</v>
      </c>
      <c r="AY530" s="220" t="s">
        <v>180</v>
      </c>
    </row>
    <row r="531" spans="1:65" s="15" customFormat="1" ht="11.25">
      <c r="B531" s="221"/>
      <c r="C531" s="222"/>
      <c r="D531" s="193" t="s">
        <v>193</v>
      </c>
      <c r="E531" s="223" t="s">
        <v>19</v>
      </c>
      <c r="F531" s="224" t="s">
        <v>238</v>
      </c>
      <c r="G531" s="222"/>
      <c r="H531" s="225">
        <v>5.76</v>
      </c>
      <c r="I531" s="226"/>
      <c r="J531" s="222"/>
      <c r="K531" s="222"/>
      <c r="L531" s="227"/>
      <c r="M531" s="228"/>
      <c r="N531" s="229"/>
      <c r="O531" s="229"/>
      <c r="P531" s="229"/>
      <c r="Q531" s="229"/>
      <c r="R531" s="229"/>
      <c r="S531" s="229"/>
      <c r="T531" s="230"/>
      <c r="AT531" s="231" t="s">
        <v>193</v>
      </c>
      <c r="AU531" s="231" t="s">
        <v>80</v>
      </c>
      <c r="AV531" s="15" t="s">
        <v>187</v>
      </c>
      <c r="AW531" s="15" t="s">
        <v>33</v>
      </c>
      <c r="AX531" s="15" t="s">
        <v>78</v>
      </c>
      <c r="AY531" s="231" t="s">
        <v>180</v>
      </c>
    </row>
    <row r="532" spans="1:65" s="2" customFormat="1" ht="24.2" customHeight="1">
      <c r="A532" s="36"/>
      <c r="B532" s="37"/>
      <c r="C532" s="180" t="s">
        <v>849</v>
      </c>
      <c r="D532" s="180" t="s">
        <v>182</v>
      </c>
      <c r="E532" s="181" t="s">
        <v>1484</v>
      </c>
      <c r="F532" s="182" t="s">
        <v>1485</v>
      </c>
      <c r="G532" s="183" t="s">
        <v>230</v>
      </c>
      <c r="H532" s="184">
        <v>5.76</v>
      </c>
      <c r="I532" s="185"/>
      <c r="J532" s="186">
        <f>ROUND(I532*H532,2)</f>
        <v>0</v>
      </c>
      <c r="K532" s="182" t="s">
        <v>186</v>
      </c>
      <c r="L532" s="41"/>
      <c r="M532" s="187" t="s">
        <v>19</v>
      </c>
      <c r="N532" s="188" t="s">
        <v>42</v>
      </c>
      <c r="O532" s="66"/>
      <c r="P532" s="189">
        <f>O532*H532</f>
        <v>0</v>
      </c>
      <c r="Q532" s="189">
        <v>1.3999999999999999E-4</v>
      </c>
      <c r="R532" s="189">
        <f>Q532*H532</f>
        <v>8.0639999999999987E-4</v>
      </c>
      <c r="S532" s="189">
        <v>0</v>
      </c>
      <c r="T532" s="190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191" t="s">
        <v>312</v>
      </c>
      <c r="AT532" s="191" t="s">
        <v>182</v>
      </c>
      <c r="AU532" s="191" t="s">
        <v>80</v>
      </c>
      <c r="AY532" s="19" t="s">
        <v>180</v>
      </c>
      <c r="BE532" s="192">
        <f>IF(N532="základní",J532,0)</f>
        <v>0</v>
      </c>
      <c r="BF532" s="192">
        <f>IF(N532="snížená",J532,0)</f>
        <v>0</v>
      </c>
      <c r="BG532" s="192">
        <f>IF(N532="zákl. přenesená",J532,0)</f>
        <v>0</v>
      </c>
      <c r="BH532" s="192">
        <f>IF(N532="sníž. přenesená",J532,0)</f>
        <v>0</v>
      </c>
      <c r="BI532" s="192">
        <f>IF(N532="nulová",J532,0)</f>
        <v>0</v>
      </c>
      <c r="BJ532" s="19" t="s">
        <v>78</v>
      </c>
      <c r="BK532" s="192">
        <f>ROUND(I532*H532,2)</f>
        <v>0</v>
      </c>
      <c r="BL532" s="19" t="s">
        <v>312</v>
      </c>
      <c r="BM532" s="191" t="s">
        <v>2001</v>
      </c>
    </row>
    <row r="533" spans="1:65" s="2" customFormat="1" ht="11.25">
      <c r="A533" s="36"/>
      <c r="B533" s="37"/>
      <c r="C533" s="38"/>
      <c r="D533" s="193" t="s">
        <v>189</v>
      </c>
      <c r="E533" s="38"/>
      <c r="F533" s="194" t="s">
        <v>1487</v>
      </c>
      <c r="G533" s="38"/>
      <c r="H533" s="38"/>
      <c r="I533" s="195"/>
      <c r="J533" s="38"/>
      <c r="K533" s="38"/>
      <c r="L533" s="41"/>
      <c r="M533" s="196"/>
      <c r="N533" s="197"/>
      <c r="O533" s="66"/>
      <c r="P533" s="66"/>
      <c r="Q533" s="66"/>
      <c r="R533" s="66"/>
      <c r="S533" s="66"/>
      <c r="T533" s="67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T533" s="19" t="s">
        <v>189</v>
      </c>
      <c r="AU533" s="19" t="s">
        <v>80</v>
      </c>
    </row>
    <row r="534" spans="1:65" s="2" customFormat="1" ht="11.25">
      <c r="A534" s="36"/>
      <c r="B534" s="37"/>
      <c r="C534" s="38"/>
      <c r="D534" s="198" t="s">
        <v>191</v>
      </c>
      <c r="E534" s="38"/>
      <c r="F534" s="199" t="s">
        <v>1488</v>
      </c>
      <c r="G534" s="38"/>
      <c r="H534" s="38"/>
      <c r="I534" s="195"/>
      <c r="J534" s="38"/>
      <c r="K534" s="38"/>
      <c r="L534" s="41"/>
      <c r="M534" s="196"/>
      <c r="N534" s="197"/>
      <c r="O534" s="66"/>
      <c r="P534" s="66"/>
      <c r="Q534" s="66"/>
      <c r="R534" s="66"/>
      <c r="S534" s="66"/>
      <c r="T534" s="67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T534" s="19" t="s">
        <v>191</v>
      </c>
      <c r="AU534" s="19" t="s">
        <v>80</v>
      </c>
    </row>
    <row r="535" spans="1:65" s="13" customFormat="1" ht="11.25">
      <c r="B535" s="200"/>
      <c r="C535" s="201"/>
      <c r="D535" s="193" t="s">
        <v>193</v>
      </c>
      <c r="E535" s="202" t="s">
        <v>19</v>
      </c>
      <c r="F535" s="203" t="s">
        <v>1717</v>
      </c>
      <c r="G535" s="201"/>
      <c r="H535" s="202" t="s">
        <v>19</v>
      </c>
      <c r="I535" s="204"/>
      <c r="J535" s="201"/>
      <c r="K535" s="201"/>
      <c r="L535" s="205"/>
      <c r="M535" s="206"/>
      <c r="N535" s="207"/>
      <c r="O535" s="207"/>
      <c r="P535" s="207"/>
      <c r="Q535" s="207"/>
      <c r="R535" s="207"/>
      <c r="S535" s="207"/>
      <c r="T535" s="208"/>
      <c r="AT535" s="209" t="s">
        <v>193</v>
      </c>
      <c r="AU535" s="209" t="s">
        <v>80</v>
      </c>
      <c r="AV535" s="13" t="s">
        <v>78</v>
      </c>
      <c r="AW535" s="13" t="s">
        <v>33</v>
      </c>
      <c r="AX535" s="13" t="s">
        <v>71</v>
      </c>
      <c r="AY535" s="209" t="s">
        <v>180</v>
      </c>
    </row>
    <row r="536" spans="1:65" s="14" customFormat="1" ht="11.25">
      <c r="B536" s="210"/>
      <c r="C536" s="211"/>
      <c r="D536" s="193" t="s">
        <v>193</v>
      </c>
      <c r="E536" s="212" t="s">
        <v>19</v>
      </c>
      <c r="F536" s="213" t="s">
        <v>1994</v>
      </c>
      <c r="G536" s="211"/>
      <c r="H536" s="214">
        <v>3.92</v>
      </c>
      <c r="I536" s="215"/>
      <c r="J536" s="211"/>
      <c r="K536" s="211"/>
      <c r="L536" s="216"/>
      <c r="M536" s="217"/>
      <c r="N536" s="218"/>
      <c r="O536" s="218"/>
      <c r="P536" s="218"/>
      <c r="Q536" s="218"/>
      <c r="R536" s="218"/>
      <c r="S536" s="218"/>
      <c r="T536" s="219"/>
      <c r="AT536" s="220" t="s">
        <v>193</v>
      </c>
      <c r="AU536" s="220" t="s">
        <v>80</v>
      </c>
      <c r="AV536" s="14" t="s">
        <v>80</v>
      </c>
      <c r="AW536" s="14" t="s">
        <v>33</v>
      </c>
      <c r="AX536" s="14" t="s">
        <v>71</v>
      </c>
      <c r="AY536" s="220" t="s">
        <v>180</v>
      </c>
    </row>
    <row r="537" spans="1:65" s="14" customFormat="1" ht="11.25">
      <c r="B537" s="210"/>
      <c r="C537" s="211"/>
      <c r="D537" s="193" t="s">
        <v>193</v>
      </c>
      <c r="E537" s="212" t="s">
        <v>19</v>
      </c>
      <c r="F537" s="213" t="s">
        <v>1995</v>
      </c>
      <c r="G537" s="211"/>
      <c r="H537" s="214">
        <v>1.84</v>
      </c>
      <c r="I537" s="215"/>
      <c r="J537" s="211"/>
      <c r="K537" s="211"/>
      <c r="L537" s="216"/>
      <c r="M537" s="217"/>
      <c r="N537" s="218"/>
      <c r="O537" s="218"/>
      <c r="P537" s="218"/>
      <c r="Q537" s="218"/>
      <c r="R537" s="218"/>
      <c r="S537" s="218"/>
      <c r="T537" s="219"/>
      <c r="AT537" s="220" t="s">
        <v>193</v>
      </c>
      <c r="AU537" s="220" t="s">
        <v>80</v>
      </c>
      <c r="AV537" s="14" t="s">
        <v>80</v>
      </c>
      <c r="AW537" s="14" t="s">
        <v>33</v>
      </c>
      <c r="AX537" s="14" t="s">
        <v>71</v>
      </c>
      <c r="AY537" s="220" t="s">
        <v>180</v>
      </c>
    </row>
    <row r="538" spans="1:65" s="15" customFormat="1" ht="11.25">
      <c r="B538" s="221"/>
      <c r="C538" s="222"/>
      <c r="D538" s="193" t="s">
        <v>193</v>
      </c>
      <c r="E538" s="223" t="s">
        <v>19</v>
      </c>
      <c r="F538" s="224" t="s">
        <v>238</v>
      </c>
      <c r="G538" s="222"/>
      <c r="H538" s="225">
        <v>5.76</v>
      </c>
      <c r="I538" s="226"/>
      <c r="J538" s="222"/>
      <c r="K538" s="222"/>
      <c r="L538" s="227"/>
      <c r="M538" s="228"/>
      <c r="N538" s="229"/>
      <c r="O538" s="229"/>
      <c r="P538" s="229"/>
      <c r="Q538" s="229"/>
      <c r="R538" s="229"/>
      <c r="S538" s="229"/>
      <c r="T538" s="230"/>
      <c r="AT538" s="231" t="s">
        <v>193</v>
      </c>
      <c r="AU538" s="231" t="s">
        <v>80</v>
      </c>
      <c r="AV538" s="15" t="s">
        <v>187</v>
      </c>
      <c r="AW538" s="15" t="s">
        <v>33</v>
      </c>
      <c r="AX538" s="15" t="s">
        <v>78</v>
      </c>
      <c r="AY538" s="231" t="s">
        <v>180</v>
      </c>
    </row>
    <row r="539" spans="1:65" s="2" customFormat="1" ht="24.2" customHeight="1">
      <c r="A539" s="36"/>
      <c r="B539" s="37"/>
      <c r="C539" s="180" t="s">
        <v>854</v>
      </c>
      <c r="D539" s="180" t="s">
        <v>182</v>
      </c>
      <c r="E539" s="181" t="s">
        <v>1490</v>
      </c>
      <c r="F539" s="182" t="s">
        <v>1491</v>
      </c>
      <c r="G539" s="183" t="s">
        <v>230</v>
      </c>
      <c r="H539" s="184">
        <v>5.76</v>
      </c>
      <c r="I539" s="185"/>
      <c r="J539" s="186">
        <f>ROUND(I539*H539,2)</f>
        <v>0</v>
      </c>
      <c r="K539" s="182" t="s">
        <v>186</v>
      </c>
      <c r="L539" s="41"/>
      <c r="M539" s="187" t="s">
        <v>19</v>
      </c>
      <c r="N539" s="188" t="s">
        <v>42</v>
      </c>
      <c r="O539" s="66"/>
      <c r="P539" s="189">
        <f>O539*H539</f>
        <v>0</v>
      </c>
      <c r="Q539" s="189">
        <v>1.2E-4</v>
      </c>
      <c r="R539" s="189">
        <f>Q539*H539</f>
        <v>6.912E-4</v>
      </c>
      <c r="S539" s="189">
        <v>0</v>
      </c>
      <c r="T539" s="190">
        <f>S539*H539</f>
        <v>0</v>
      </c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R539" s="191" t="s">
        <v>312</v>
      </c>
      <c r="AT539" s="191" t="s">
        <v>182</v>
      </c>
      <c r="AU539" s="191" t="s">
        <v>80</v>
      </c>
      <c r="AY539" s="19" t="s">
        <v>180</v>
      </c>
      <c r="BE539" s="192">
        <f>IF(N539="základní",J539,0)</f>
        <v>0</v>
      </c>
      <c r="BF539" s="192">
        <f>IF(N539="snížená",J539,0)</f>
        <v>0</v>
      </c>
      <c r="BG539" s="192">
        <f>IF(N539="zákl. přenesená",J539,0)</f>
        <v>0</v>
      </c>
      <c r="BH539" s="192">
        <f>IF(N539="sníž. přenesená",J539,0)</f>
        <v>0</v>
      </c>
      <c r="BI539" s="192">
        <f>IF(N539="nulová",J539,0)</f>
        <v>0</v>
      </c>
      <c r="BJ539" s="19" t="s">
        <v>78</v>
      </c>
      <c r="BK539" s="192">
        <f>ROUND(I539*H539,2)</f>
        <v>0</v>
      </c>
      <c r="BL539" s="19" t="s">
        <v>312</v>
      </c>
      <c r="BM539" s="191" t="s">
        <v>2002</v>
      </c>
    </row>
    <row r="540" spans="1:65" s="2" customFormat="1" ht="19.5">
      <c r="A540" s="36"/>
      <c r="B540" s="37"/>
      <c r="C540" s="38"/>
      <c r="D540" s="193" t="s">
        <v>189</v>
      </c>
      <c r="E540" s="38"/>
      <c r="F540" s="194" t="s">
        <v>1493</v>
      </c>
      <c r="G540" s="38"/>
      <c r="H540" s="38"/>
      <c r="I540" s="195"/>
      <c r="J540" s="38"/>
      <c r="K540" s="38"/>
      <c r="L540" s="41"/>
      <c r="M540" s="196"/>
      <c r="N540" s="197"/>
      <c r="O540" s="66"/>
      <c r="P540" s="66"/>
      <c r="Q540" s="66"/>
      <c r="R540" s="66"/>
      <c r="S540" s="66"/>
      <c r="T540" s="67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T540" s="19" t="s">
        <v>189</v>
      </c>
      <c r="AU540" s="19" t="s">
        <v>80</v>
      </c>
    </row>
    <row r="541" spans="1:65" s="2" customFormat="1" ht="11.25">
      <c r="A541" s="36"/>
      <c r="B541" s="37"/>
      <c r="C541" s="38"/>
      <c r="D541" s="198" t="s">
        <v>191</v>
      </c>
      <c r="E541" s="38"/>
      <c r="F541" s="199" t="s">
        <v>1494</v>
      </c>
      <c r="G541" s="38"/>
      <c r="H541" s="38"/>
      <c r="I541" s="195"/>
      <c r="J541" s="38"/>
      <c r="K541" s="38"/>
      <c r="L541" s="41"/>
      <c r="M541" s="196"/>
      <c r="N541" s="197"/>
      <c r="O541" s="66"/>
      <c r="P541" s="66"/>
      <c r="Q541" s="66"/>
      <c r="R541" s="66"/>
      <c r="S541" s="66"/>
      <c r="T541" s="67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9" t="s">
        <v>191</v>
      </c>
      <c r="AU541" s="19" t="s">
        <v>80</v>
      </c>
    </row>
    <row r="542" spans="1:65" s="13" customFormat="1" ht="11.25">
      <c r="B542" s="200"/>
      <c r="C542" s="201"/>
      <c r="D542" s="193" t="s">
        <v>193</v>
      </c>
      <c r="E542" s="202" t="s">
        <v>19</v>
      </c>
      <c r="F542" s="203" t="s">
        <v>1717</v>
      </c>
      <c r="G542" s="201"/>
      <c r="H542" s="202" t="s">
        <v>19</v>
      </c>
      <c r="I542" s="204"/>
      <c r="J542" s="201"/>
      <c r="K542" s="201"/>
      <c r="L542" s="205"/>
      <c r="M542" s="206"/>
      <c r="N542" s="207"/>
      <c r="O542" s="207"/>
      <c r="P542" s="207"/>
      <c r="Q542" s="207"/>
      <c r="R542" s="207"/>
      <c r="S542" s="207"/>
      <c r="T542" s="208"/>
      <c r="AT542" s="209" t="s">
        <v>193</v>
      </c>
      <c r="AU542" s="209" t="s">
        <v>80</v>
      </c>
      <c r="AV542" s="13" t="s">
        <v>78</v>
      </c>
      <c r="AW542" s="13" t="s">
        <v>33</v>
      </c>
      <c r="AX542" s="13" t="s">
        <v>71</v>
      </c>
      <c r="AY542" s="209" t="s">
        <v>180</v>
      </c>
    </row>
    <row r="543" spans="1:65" s="14" customFormat="1" ht="11.25">
      <c r="B543" s="210"/>
      <c r="C543" s="211"/>
      <c r="D543" s="193" t="s">
        <v>193</v>
      </c>
      <c r="E543" s="212" t="s">
        <v>19</v>
      </c>
      <c r="F543" s="213" t="s">
        <v>1994</v>
      </c>
      <c r="G543" s="211"/>
      <c r="H543" s="214">
        <v>3.92</v>
      </c>
      <c r="I543" s="215"/>
      <c r="J543" s="211"/>
      <c r="K543" s="211"/>
      <c r="L543" s="216"/>
      <c r="M543" s="217"/>
      <c r="N543" s="218"/>
      <c r="O543" s="218"/>
      <c r="P543" s="218"/>
      <c r="Q543" s="218"/>
      <c r="R543" s="218"/>
      <c r="S543" s="218"/>
      <c r="T543" s="219"/>
      <c r="AT543" s="220" t="s">
        <v>193</v>
      </c>
      <c r="AU543" s="220" t="s">
        <v>80</v>
      </c>
      <c r="AV543" s="14" t="s">
        <v>80</v>
      </c>
      <c r="AW543" s="14" t="s">
        <v>33</v>
      </c>
      <c r="AX543" s="14" t="s">
        <v>71</v>
      </c>
      <c r="AY543" s="220" t="s">
        <v>180</v>
      </c>
    </row>
    <row r="544" spans="1:65" s="14" customFormat="1" ht="11.25">
      <c r="B544" s="210"/>
      <c r="C544" s="211"/>
      <c r="D544" s="193" t="s">
        <v>193</v>
      </c>
      <c r="E544" s="212" t="s">
        <v>19</v>
      </c>
      <c r="F544" s="213" t="s">
        <v>1995</v>
      </c>
      <c r="G544" s="211"/>
      <c r="H544" s="214">
        <v>1.84</v>
      </c>
      <c r="I544" s="215"/>
      <c r="J544" s="211"/>
      <c r="K544" s="211"/>
      <c r="L544" s="216"/>
      <c r="M544" s="217"/>
      <c r="N544" s="218"/>
      <c r="O544" s="218"/>
      <c r="P544" s="218"/>
      <c r="Q544" s="218"/>
      <c r="R544" s="218"/>
      <c r="S544" s="218"/>
      <c r="T544" s="219"/>
      <c r="AT544" s="220" t="s">
        <v>193</v>
      </c>
      <c r="AU544" s="220" t="s">
        <v>80</v>
      </c>
      <c r="AV544" s="14" t="s">
        <v>80</v>
      </c>
      <c r="AW544" s="14" t="s">
        <v>33</v>
      </c>
      <c r="AX544" s="14" t="s">
        <v>71</v>
      </c>
      <c r="AY544" s="220" t="s">
        <v>180</v>
      </c>
    </row>
    <row r="545" spans="1:65" s="15" customFormat="1" ht="11.25">
      <c r="B545" s="221"/>
      <c r="C545" s="222"/>
      <c r="D545" s="193" t="s">
        <v>193</v>
      </c>
      <c r="E545" s="223" t="s">
        <v>19</v>
      </c>
      <c r="F545" s="224" t="s">
        <v>238</v>
      </c>
      <c r="G545" s="222"/>
      <c r="H545" s="225">
        <v>5.76</v>
      </c>
      <c r="I545" s="226"/>
      <c r="J545" s="222"/>
      <c r="K545" s="222"/>
      <c r="L545" s="227"/>
      <c r="M545" s="228"/>
      <c r="N545" s="229"/>
      <c r="O545" s="229"/>
      <c r="P545" s="229"/>
      <c r="Q545" s="229"/>
      <c r="R545" s="229"/>
      <c r="S545" s="229"/>
      <c r="T545" s="230"/>
      <c r="AT545" s="231" t="s">
        <v>193</v>
      </c>
      <c r="AU545" s="231" t="s">
        <v>80</v>
      </c>
      <c r="AV545" s="15" t="s">
        <v>187</v>
      </c>
      <c r="AW545" s="15" t="s">
        <v>33</v>
      </c>
      <c r="AX545" s="15" t="s">
        <v>78</v>
      </c>
      <c r="AY545" s="231" t="s">
        <v>180</v>
      </c>
    </row>
    <row r="546" spans="1:65" s="2" customFormat="1" ht="24.2" customHeight="1">
      <c r="A546" s="36"/>
      <c r="B546" s="37"/>
      <c r="C546" s="180" t="s">
        <v>860</v>
      </c>
      <c r="D546" s="180" t="s">
        <v>182</v>
      </c>
      <c r="E546" s="181" t="s">
        <v>1496</v>
      </c>
      <c r="F546" s="182" t="s">
        <v>1497</v>
      </c>
      <c r="G546" s="183" t="s">
        <v>230</v>
      </c>
      <c r="H546" s="184">
        <v>5.76</v>
      </c>
      <c r="I546" s="185"/>
      <c r="J546" s="186">
        <f>ROUND(I546*H546,2)</f>
        <v>0</v>
      </c>
      <c r="K546" s="182" t="s">
        <v>186</v>
      </c>
      <c r="L546" s="41"/>
      <c r="M546" s="187" t="s">
        <v>19</v>
      </c>
      <c r="N546" s="188" t="s">
        <v>42</v>
      </c>
      <c r="O546" s="66"/>
      <c r="P546" s="189">
        <f>O546*H546</f>
        <v>0</v>
      </c>
      <c r="Q546" s="189">
        <v>1.2E-4</v>
      </c>
      <c r="R546" s="189">
        <f>Q546*H546</f>
        <v>6.912E-4</v>
      </c>
      <c r="S546" s="189">
        <v>0</v>
      </c>
      <c r="T546" s="190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91" t="s">
        <v>312</v>
      </c>
      <c r="AT546" s="191" t="s">
        <v>182</v>
      </c>
      <c r="AU546" s="191" t="s">
        <v>80</v>
      </c>
      <c r="AY546" s="19" t="s">
        <v>180</v>
      </c>
      <c r="BE546" s="192">
        <f>IF(N546="základní",J546,0)</f>
        <v>0</v>
      </c>
      <c r="BF546" s="192">
        <f>IF(N546="snížená",J546,0)</f>
        <v>0</v>
      </c>
      <c r="BG546" s="192">
        <f>IF(N546="zákl. přenesená",J546,0)</f>
        <v>0</v>
      </c>
      <c r="BH546" s="192">
        <f>IF(N546="sníž. přenesená",J546,0)</f>
        <v>0</v>
      </c>
      <c r="BI546" s="192">
        <f>IF(N546="nulová",J546,0)</f>
        <v>0</v>
      </c>
      <c r="BJ546" s="19" t="s">
        <v>78</v>
      </c>
      <c r="BK546" s="192">
        <f>ROUND(I546*H546,2)</f>
        <v>0</v>
      </c>
      <c r="BL546" s="19" t="s">
        <v>312</v>
      </c>
      <c r="BM546" s="191" t="s">
        <v>2003</v>
      </c>
    </row>
    <row r="547" spans="1:65" s="2" customFormat="1" ht="19.5">
      <c r="A547" s="36"/>
      <c r="B547" s="37"/>
      <c r="C547" s="38"/>
      <c r="D547" s="193" t="s">
        <v>189</v>
      </c>
      <c r="E547" s="38"/>
      <c r="F547" s="194" t="s">
        <v>1499</v>
      </c>
      <c r="G547" s="38"/>
      <c r="H547" s="38"/>
      <c r="I547" s="195"/>
      <c r="J547" s="38"/>
      <c r="K547" s="38"/>
      <c r="L547" s="41"/>
      <c r="M547" s="196"/>
      <c r="N547" s="197"/>
      <c r="O547" s="66"/>
      <c r="P547" s="66"/>
      <c r="Q547" s="66"/>
      <c r="R547" s="66"/>
      <c r="S547" s="66"/>
      <c r="T547" s="67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189</v>
      </c>
      <c r="AU547" s="19" t="s">
        <v>80</v>
      </c>
    </row>
    <row r="548" spans="1:65" s="2" customFormat="1" ht="11.25">
      <c r="A548" s="36"/>
      <c r="B548" s="37"/>
      <c r="C548" s="38"/>
      <c r="D548" s="198" t="s">
        <v>191</v>
      </c>
      <c r="E548" s="38"/>
      <c r="F548" s="199" t="s">
        <v>1500</v>
      </c>
      <c r="G548" s="38"/>
      <c r="H548" s="38"/>
      <c r="I548" s="195"/>
      <c r="J548" s="38"/>
      <c r="K548" s="38"/>
      <c r="L548" s="41"/>
      <c r="M548" s="196"/>
      <c r="N548" s="197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191</v>
      </c>
      <c r="AU548" s="19" t="s">
        <v>80</v>
      </c>
    </row>
    <row r="549" spans="1:65" s="13" customFormat="1" ht="11.25">
      <c r="B549" s="200"/>
      <c r="C549" s="201"/>
      <c r="D549" s="193" t="s">
        <v>193</v>
      </c>
      <c r="E549" s="202" t="s">
        <v>19</v>
      </c>
      <c r="F549" s="203" t="s">
        <v>1717</v>
      </c>
      <c r="G549" s="201"/>
      <c r="H549" s="202" t="s">
        <v>19</v>
      </c>
      <c r="I549" s="204"/>
      <c r="J549" s="201"/>
      <c r="K549" s="201"/>
      <c r="L549" s="205"/>
      <c r="M549" s="206"/>
      <c r="N549" s="207"/>
      <c r="O549" s="207"/>
      <c r="P549" s="207"/>
      <c r="Q549" s="207"/>
      <c r="R549" s="207"/>
      <c r="S549" s="207"/>
      <c r="T549" s="208"/>
      <c r="AT549" s="209" t="s">
        <v>193</v>
      </c>
      <c r="AU549" s="209" t="s">
        <v>80</v>
      </c>
      <c r="AV549" s="13" t="s">
        <v>78</v>
      </c>
      <c r="AW549" s="13" t="s">
        <v>33</v>
      </c>
      <c r="AX549" s="13" t="s">
        <v>71</v>
      </c>
      <c r="AY549" s="209" t="s">
        <v>180</v>
      </c>
    </row>
    <row r="550" spans="1:65" s="14" customFormat="1" ht="11.25">
      <c r="B550" s="210"/>
      <c r="C550" s="211"/>
      <c r="D550" s="193" t="s">
        <v>193</v>
      </c>
      <c r="E550" s="212" t="s">
        <v>19</v>
      </c>
      <c r="F550" s="213" t="s">
        <v>1994</v>
      </c>
      <c r="G550" s="211"/>
      <c r="H550" s="214">
        <v>3.92</v>
      </c>
      <c r="I550" s="215"/>
      <c r="J550" s="211"/>
      <c r="K550" s="211"/>
      <c r="L550" s="216"/>
      <c r="M550" s="217"/>
      <c r="N550" s="218"/>
      <c r="O550" s="218"/>
      <c r="P550" s="218"/>
      <c r="Q550" s="218"/>
      <c r="R550" s="218"/>
      <c r="S550" s="218"/>
      <c r="T550" s="219"/>
      <c r="AT550" s="220" t="s">
        <v>193</v>
      </c>
      <c r="AU550" s="220" t="s">
        <v>80</v>
      </c>
      <c r="AV550" s="14" t="s">
        <v>80</v>
      </c>
      <c r="AW550" s="14" t="s">
        <v>33</v>
      </c>
      <c r="AX550" s="14" t="s">
        <v>71</v>
      </c>
      <c r="AY550" s="220" t="s">
        <v>180</v>
      </c>
    </row>
    <row r="551" spans="1:65" s="14" customFormat="1" ht="11.25">
      <c r="B551" s="210"/>
      <c r="C551" s="211"/>
      <c r="D551" s="193" t="s">
        <v>193</v>
      </c>
      <c r="E551" s="212" t="s">
        <v>19</v>
      </c>
      <c r="F551" s="213" t="s">
        <v>1995</v>
      </c>
      <c r="G551" s="211"/>
      <c r="H551" s="214">
        <v>1.84</v>
      </c>
      <c r="I551" s="215"/>
      <c r="J551" s="211"/>
      <c r="K551" s="211"/>
      <c r="L551" s="216"/>
      <c r="M551" s="217"/>
      <c r="N551" s="218"/>
      <c r="O551" s="218"/>
      <c r="P551" s="218"/>
      <c r="Q551" s="218"/>
      <c r="R551" s="218"/>
      <c r="S551" s="218"/>
      <c r="T551" s="219"/>
      <c r="AT551" s="220" t="s">
        <v>193</v>
      </c>
      <c r="AU551" s="220" t="s">
        <v>80</v>
      </c>
      <c r="AV551" s="14" t="s">
        <v>80</v>
      </c>
      <c r="AW551" s="14" t="s">
        <v>33</v>
      </c>
      <c r="AX551" s="14" t="s">
        <v>71</v>
      </c>
      <c r="AY551" s="220" t="s">
        <v>180</v>
      </c>
    </row>
    <row r="552" spans="1:65" s="15" customFormat="1" ht="11.25">
      <c r="B552" s="221"/>
      <c r="C552" s="222"/>
      <c r="D552" s="193" t="s">
        <v>193</v>
      </c>
      <c r="E552" s="223" t="s">
        <v>19</v>
      </c>
      <c r="F552" s="224" t="s">
        <v>238</v>
      </c>
      <c r="G552" s="222"/>
      <c r="H552" s="225">
        <v>5.76</v>
      </c>
      <c r="I552" s="226"/>
      <c r="J552" s="222"/>
      <c r="K552" s="222"/>
      <c r="L552" s="227"/>
      <c r="M552" s="228"/>
      <c r="N552" s="229"/>
      <c r="O552" s="229"/>
      <c r="P552" s="229"/>
      <c r="Q552" s="229"/>
      <c r="R552" s="229"/>
      <c r="S552" s="229"/>
      <c r="T552" s="230"/>
      <c r="AT552" s="231" t="s">
        <v>193</v>
      </c>
      <c r="AU552" s="231" t="s">
        <v>80</v>
      </c>
      <c r="AV552" s="15" t="s">
        <v>187</v>
      </c>
      <c r="AW552" s="15" t="s">
        <v>33</v>
      </c>
      <c r="AX552" s="15" t="s">
        <v>78</v>
      </c>
      <c r="AY552" s="231" t="s">
        <v>180</v>
      </c>
    </row>
    <row r="553" spans="1:65" s="12" customFormat="1" ht="22.9" customHeight="1">
      <c r="B553" s="164"/>
      <c r="C553" s="165"/>
      <c r="D553" s="166" t="s">
        <v>70</v>
      </c>
      <c r="E553" s="178" t="s">
        <v>1501</v>
      </c>
      <c r="F553" s="178" t="s">
        <v>1502</v>
      </c>
      <c r="G553" s="165"/>
      <c r="H553" s="165"/>
      <c r="I553" s="168"/>
      <c r="J553" s="179">
        <f>BK553</f>
        <v>0</v>
      </c>
      <c r="K553" s="165"/>
      <c r="L553" s="170"/>
      <c r="M553" s="171"/>
      <c r="N553" s="172"/>
      <c r="O553" s="172"/>
      <c r="P553" s="173">
        <f>SUM(P554:P612)</f>
        <v>0</v>
      </c>
      <c r="Q553" s="172"/>
      <c r="R553" s="173">
        <f>SUM(R554:R612)</f>
        <v>5.2687339999999999E-2</v>
      </c>
      <c r="S553" s="172"/>
      <c r="T553" s="174">
        <f>SUM(T554:T612)</f>
        <v>1.04408E-2</v>
      </c>
      <c r="AR553" s="175" t="s">
        <v>80</v>
      </c>
      <c r="AT553" s="176" t="s">
        <v>70</v>
      </c>
      <c r="AU553" s="176" t="s">
        <v>78</v>
      </c>
      <c r="AY553" s="175" t="s">
        <v>180</v>
      </c>
      <c r="BK553" s="177">
        <f>SUM(BK554:BK612)</f>
        <v>0</v>
      </c>
    </row>
    <row r="554" spans="1:65" s="2" customFormat="1" ht="21.75" customHeight="1">
      <c r="A554" s="36"/>
      <c r="B554" s="37"/>
      <c r="C554" s="180" t="s">
        <v>869</v>
      </c>
      <c r="D554" s="180" t="s">
        <v>182</v>
      </c>
      <c r="E554" s="181" t="s">
        <v>1504</v>
      </c>
      <c r="F554" s="182" t="s">
        <v>1505</v>
      </c>
      <c r="G554" s="183" t="s">
        <v>230</v>
      </c>
      <c r="H554" s="184">
        <v>33.68</v>
      </c>
      <c r="I554" s="185"/>
      <c r="J554" s="186">
        <f>ROUND(I554*H554,2)</f>
        <v>0</v>
      </c>
      <c r="K554" s="182" t="s">
        <v>186</v>
      </c>
      <c r="L554" s="41"/>
      <c r="M554" s="187" t="s">
        <v>19</v>
      </c>
      <c r="N554" s="188" t="s">
        <v>42</v>
      </c>
      <c r="O554" s="66"/>
      <c r="P554" s="189">
        <f>O554*H554</f>
        <v>0</v>
      </c>
      <c r="Q554" s="189">
        <v>0</v>
      </c>
      <c r="R554" s="189">
        <f>Q554*H554</f>
        <v>0</v>
      </c>
      <c r="S554" s="189">
        <v>0</v>
      </c>
      <c r="T554" s="190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91" t="s">
        <v>312</v>
      </c>
      <c r="AT554" s="191" t="s">
        <v>182</v>
      </c>
      <c r="AU554" s="191" t="s">
        <v>80</v>
      </c>
      <c r="AY554" s="19" t="s">
        <v>180</v>
      </c>
      <c r="BE554" s="192">
        <f>IF(N554="základní",J554,0)</f>
        <v>0</v>
      </c>
      <c r="BF554" s="192">
        <f>IF(N554="snížená",J554,0)</f>
        <v>0</v>
      </c>
      <c r="BG554" s="192">
        <f>IF(N554="zákl. přenesená",J554,0)</f>
        <v>0</v>
      </c>
      <c r="BH554" s="192">
        <f>IF(N554="sníž. přenesená",J554,0)</f>
        <v>0</v>
      </c>
      <c r="BI554" s="192">
        <f>IF(N554="nulová",J554,0)</f>
        <v>0</v>
      </c>
      <c r="BJ554" s="19" t="s">
        <v>78</v>
      </c>
      <c r="BK554" s="192">
        <f>ROUND(I554*H554,2)</f>
        <v>0</v>
      </c>
      <c r="BL554" s="19" t="s">
        <v>312</v>
      </c>
      <c r="BM554" s="191" t="s">
        <v>2004</v>
      </c>
    </row>
    <row r="555" spans="1:65" s="2" customFormat="1" ht="11.25">
      <c r="A555" s="36"/>
      <c r="B555" s="37"/>
      <c r="C555" s="38"/>
      <c r="D555" s="193" t="s">
        <v>189</v>
      </c>
      <c r="E555" s="38"/>
      <c r="F555" s="194" t="s">
        <v>1507</v>
      </c>
      <c r="G555" s="38"/>
      <c r="H555" s="38"/>
      <c r="I555" s="195"/>
      <c r="J555" s="38"/>
      <c r="K555" s="38"/>
      <c r="L555" s="41"/>
      <c r="M555" s="196"/>
      <c r="N555" s="197"/>
      <c r="O555" s="66"/>
      <c r="P555" s="66"/>
      <c r="Q555" s="66"/>
      <c r="R555" s="66"/>
      <c r="S555" s="66"/>
      <c r="T555" s="67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T555" s="19" t="s">
        <v>189</v>
      </c>
      <c r="AU555" s="19" t="s">
        <v>80</v>
      </c>
    </row>
    <row r="556" spans="1:65" s="2" customFormat="1" ht="11.25">
      <c r="A556" s="36"/>
      <c r="B556" s="37"/>
      <c r="C556" s="38"/>
      <c r="D556" s="198" t="s">
        <v>191</v>
      </c>
      <c r="E556" s="38"/>
      <c r="F556" s="199" t="s">
        <v>1508</v>
      </c>
      <c r="G556" s="38"/>
      <c r="H556" s="38"/>
      <c r="I556" s="195"/>
      <c r="J556" s="38"/>
      <c r="K556" s="38"/>
      <c r="L556" s="41"/>
      <c r="M556" s="196"/>
      <c r="N556" s="197"/>
      <c r="O556" s="66"/>
      <c r="P556" s="66"/>
      <c r="Q556" s="66"/>
      <c r="R556" s="66"/>
      <c r="S556" s="66"/>
      <c r="T556" s="67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T556" s="19" t="s">
        <v>191</v>
      </c>
      <c r="AU556" s="19" t="s">
        <v>80</v>
      </c>
    </row>
    <row r="557" spans="1:65" s="13" customFormat="1" ht="11.25">
      <c r="B557" s="200"/>
      <c r="C557" s="201"/>
      <c r="D557" s="193" t="s">
        <v>193</v>
      </c>
      <c r="E557" s="202" t="s">
        <v>19</v>
      </c>
      <c r="F557" s="203" t="s">
        <v>1727</v>
      </c>
      <c r="G557" s="201"/>
      <c r="H557" s="202" t="s">
        <v>19</v>
      </c>
      <c r="I557" s="204"/>
      <c r="J557" s="201"/>
      <c r="K557" s="201"/>
      <c r="L557" s="205"/>
      <c r="M557" s="206"/>
      <c r="N557" s="207"/>
      <c r="O557" s="207"/>
      <c r="P557" s="207"/>
      <c r="Q557" s="207"/>
      <c r="R557" s="207"/>
      <c r="S557" s="207"/>
      <c r="T557" s="208"/>
      <c r="AT557" s="209" t="s">
        <v>193</v>
      </c>
      <c r="AU557" s="209" t="s">
        <v>80</v>
      </c>
      <c r="AV557" s="13" t="s">
        <v>78</v>
      </c>
      <c r="AW557" s="13" t="s">
        <v>33</v>
      </c>
      <c r="AX557" s="13" t="s">
        <v>71</v>
      </c>
      <c r="AY557" s="209" t="s">
        <v>180</v>
      </c>
    </row>
    <row r="558" spans="1:65" s="14" customFormat="1" ht="11.25">
      <c r="B558" s="210"/>
      <c r="C558" s="211"/>
      <c r="D558" s="193" t="s">
        <v>193</v>
      </c>
      <c r="E558" s="212" t="s">
        <v>19</v>
      </c>
      <c r="F558" s="213" t="s">
        <v>2005</v>
      </c>
      <c r="G558" s="211"/>
      <c r="H558" s="214">
        <v>11.3</v>
      </c>
      <c r="I558" s="215"/>
      <c r="J558" s="211"/>
      <c r="K558" s="211"/>
      <c r="L558" s="216"/>
      <c r="M558" s="217"/>
      <c r="N558" s="218"/>
      <c r="O558" s="218"/>
      <c r="P558" s="218"/>
      <c r="Q558" s="218"/>
      <c r="R558" s="218"/>
      <c r="S558" s="218"/>
      <c r="T558" s="219"/>
      <c r="AT558" s="220" t="s">
        <v>193</v>
      </c>
      <c r="AU558" s="220" t="s">
        <v>80</v>
      </c>
      <c r="AV558" s="14" t="s">
        <v>80</v>
      </c>
      <c r="AW558" s="14" t="s">
        <v>33</v>
      </c>
      <c r="AX558" s="14" t="s">
        <v>71</v>
      </c>
      <c r="AY558" s="220" t="s">
        <v>180</v>
      </c>
    </row>
    <row r="559" spans="1:65" s="14" customFormat="1" ht="22.5">
      <c r="B559" s="210"/>
      <c r="C559" s="211"/>
      <c r="D559" s="193" t="s">
        <v>193</v>
      </c>
      <c r="E559" s="212" t="s">
        <v>19</v>
      </c>
      <c r="F559" s="213" t="s">
        <v>1735</v>
      </c>
      <c r="G559" s="211"/>
      <c r="H559" s="214">
        <v>73.254000000000005</v>
      </c>
      <c r="I559" s="215"/>
      <c r="J559" s="211"/>
      <c r="K559" s="211"/>
      <c r="L559" s="216"/>
      <c r="M559" s="217"/>
      <c r="N559" s="218"/>
      <c r="O559" s="218"/>
      <c r="P559" s="218"/>
      <c r="Q559" s="218"/>
      <c r="R559" s="218"/>
      <c r="S559" s="218"/>
      <c r="T559" s="219"/>
      <c r="AT559" s="220" t="s">
        <v>193</v>
      </c>
      <c r="AU559" s="220" t="s">
        <v>80</v>
      </c>
      <c r="AV559" s="14" t="s">
        <v>80</v>
      </c>
      <c r="AW559" s="14" t="s">
        <v>33</v>
      </c>
      <c r="AX559" s="14" t="s">
        <v>71</v>
      </c>
      <c r="AY559" s="220" t="s">
        <v>180</v>
      </c>
    </row>
    <row r="560" spans="1:65" s="14" customFormat="1" ht="11.25">
      <c r="B560" s="210"/>
      <c r="C560" s="211"/>
      <c r="D560" s="193" t="s">
        <v>193</v>
      </c>
      <c r="E560" s="212" t="s">
        <v>19</v>
      </c>
      <c r="F560" s="213" t="s">
        <v>1736</v>
      </c>
      <c r="G560" s="211"/>
      <c r="H560" s="214">
        <v>2.1</v>
      </c>
      <c r="I560" s="215"/>
      <c r="J560" s="211"/>
      <c r="K560" s="211"/>
      <c r="L560" s="216"/>
      <c r="M560" s="217"/>
      <c r="N560" s="218"/>
      <c r="O560" s="218"/>
      <c r="P560" s="218"/>
      <c r="Q560" s="218"/>
      <c r="R560" s="218"/>
      <c r="S560" s="218"/>
      <c r="T560" s="219"/>
      <c r="AT560" s="220" t="s">
        <v>193</v>
      </c>
      <c r="AU560" s="220" t="s">
        <v>80</v>
      </c>
      <c r="AV560" s="14" t="s">
        <v>80</v>
      </c>
      <c r="AW560" s="14" t="s">
        <v>33</v>
      </c>
      <c r="AX560" s="14" t="s">
        <v>71</v>
      </c>
      <c r="AY560" s="220" t="s">
        <v>180</v>
      </c>
    </row>
    <row r="561" spans="1:65" s="13" customFormat="1" ht="11.25">
      <c r="B561" s="200"/>
      <c r="C561" s="201"/>
      <c r="D561" s="193" t="s">
        <v>193</v>
      </c>
      <c r="E561" s="202" t="s">
        <v>19</v>
      </c>
      <c r="F561" s="203" t="s">
        <v>1830</v>
      </c>
      <c r="G561" s="201"/>
      <c r="H561" s="202" t="s">
        <v>19</v>
      </c>
      <c r="I561" s="204"/>
      <c r="J561" s="201"/>
      <c r="K561" s="201"/>
      <c r="L561" s="205"/>
      <c r="M561" s="206"/>
      <c r="N561" s="207"/>
      <c r="O561" s="207"/>
      <c r="P561" s="207"/>
      <c r="Q561" s="207"/>
      <c r="R561" s="207"/>
      <c r="S561" s="207"/>
      <c r="T561" s="208"/>
      <c r="AT561" s="209" t="s">
        <v>193</v>
      </c>
      <c r="AU561" s="209" t="s">
        <v>80</v>
      </c>
      <c r="AV561" s="13" t="s">
        <v>78</v>
      </c>
      <c r="AW561" s="13" t="s">
        <v>33</v>
      </c>
      <c r="AX561" s="13" t="s">
        <v>71</v>
      </c>
      <c r="AY561" s="209" t="s">
        <v>180</v>
      </c>
    </row>
    <row r="562" spans="1:65" s="14" customFormat="1" ht="11.25">
      <c r="B562" s="210"/>
      <c r="C562" s="211"/>
      <c r="D562" s="193" t="s">
        <v>193</v>
      </c>
      <c r="E562" s="212" t="s">
        <v>19</v>
      </c>
      <c r="F562" s="213" t="s">
        <v>1831</v>
      </c>
      <c r="G562" s="211"/>
      <c r="H562" s="214">
        <v>-29.484000000000002</v>
      </c>
      <c r="I562" s="215"/>
      <c r="J562" s="211"/>
      <c r="K562" s="211"/>
      <c r="L562" s="216"/>
      <c r="M562" s="217"/>
      <c r="N562" s="218"/>
      <c r="O562" s="218"/>
      <c r="P562" s="218"/>
      <c r="Q562" s="218"/>
      <c r="R562" s="218"/>
      <c r="S562" s="218"/>
      <c r="T562" s="219"/>
      <c r="AT562" s="220" t="s">
        <v>193</v>
      </c>
      <c r="AU562" s="220" t="s">
        <v>80</v>
      </c>
      <c r="AV562" s="14" t="s">
        <v>80</v>
      </c>
      <c r="AW562" s="14" t="s">
        <v>33</v>
      </c>
      <c r="AX562" s="14" t="s">
        <v>71</v>
      </c>
      <c r="AY562" s="220" t="s">
        <v>180</v>
      </c>
    </row>
    <row r="563" spans="1:65" s="14" customFormat="1" ht="11.25">
      <c r="B563" s="210"/>
      <c r="C563" s="211"/>
      <c r="D563" s="193" t="s">
        <v>193</v>
      </c>
      <c r="E563" s="212" t="s">
        <v>19</v>
      </c>
      <c r="F563" s="213" t="s">
        <v>1832</v>
      </c>
      <c r="G563" s="211"/>
      <c r="H563" s="214">
        <v>-23.49</v>
      </c>
      <c r="I563" s="215"/>
      <c r="J563" s="211"/>
      <c r="K563" s="211"/>
      <c r="L563" s="216"/>
      <c r="M563" s="217"/>
      <c r="N563" s="218"/>
      <c r="O563" s="218"/>
      <c r="P563" s="218"/>
      <c r="Q563" s="218"/>
      <c r="R563" s="218"/>
      <c r="S563" s="218"/>
      <c r="T563" s="219"/>
      <c r="AT563" s="220" t="s">
        <v>193</v>
      </c>
      <c r="AU563" s="220" t="s">
        <v>80</v>
      </c>
      <c r="AV563" s="14" t="s">
        <v>80</v>
      </c>
      <c r="AW563" s="14" t="s">
        <v>33</v>
      </c>
      <c r="AX563" s="14" t="s">
        <v>71</v>
      </c>
      <c r="AY563" s="220" t="s">
        <v>180</v>
      </c>
    </row>
    <row r="564" spans="1:65" s="15" customFormat="1" ht="11.25">
      <c r="B564" s="221"/>
      <c r="C564" s="222"/>
      <c r="D564" s="193" t="s">
        <v>193</v>
      </c>
      <c r="E564" s="223" t="s">
        <v>19</v>
      </c>
      <c r="F564" s="224" t="s">
        <v>238</v>
      </c>
      <c r="G564" s="222"/>
      <c r="H564" s="225">
        <v>33.68</v>
      </c>
      <c r="I564" s="226"/>
      <c r="J564" s="222"/>
      <c r="K564" s="222"/>
      <c r="L564" s="227"/>
      <c r="M564" s="228"/>
      <c r="N564" s="229"/>
      <c r="O564" s="229"/>
      <c r="P564" s="229"/>
      <c r="Q564" s="229"/>
      <c r="R564" s="229"/>
      <c r="S564" s="229"/>
      <c r="T564" s="230"/>
      <c r="AT564" s="231" t="s">
        <v>193</v>
      </c>
      <c r="AU564" s="231" t="s">
        <v>80</v>
      </c>
      <c r="AV564" s="15" t="s">
        <v>187</v>
      </c>
      <c r="AW564" s="15" t="s">
        <v>33</v>
      </c>
      <c r="AX564" s="15" t="s">
        <v>78</v>
      </c>
      <c r="AY564" s="231" t="s">
        <v>180</v>
      </c>
    </row>
    <row r="565" spans="1:65" s="2" customFormat="1" ht="21.75" customHeight="1">
      <c r="A565" s="36"/>
      <c r="B565" s="37"/>
      <c r="C565" s="180" t="s">
        <v>874</v>
      </c>
      <c r="D565" s="180" t="s">
        <v>182</v>
      </c>
      <c r="E565" s="181" t="s">
        <v>2006</v>
      </c>
      <c r="F565" s="182" t="s">
        <v>2007</v>
      </c>
      <c r="G565" s="183" t="s">
        <v>230</v>
      </c>
      <c r="H565" s="184">
        <v>33.68</v>
      </c>
      <c r="I565" s="185"/>
      <c r="J565" s="186">
        <f>ROUND(I565*H565,2)</f>
        <v>0</v>
      </c>
      <c r="K565" s="182" t="s">
        <v>186</v>
      </c>
      <c r="L565" s="41"/>
      <c r="M565" s="187" t="s">
        <v>19</v>
      </c>
      <c r="N565" s="188" t="s">
        <v>42</v>
      </c>
      <c r="O565" s="66"/>
      <c r="P565" s="189">
        <f>O565*H565</f>
        <v>0</v>
      </c>
      <c r="Q565" s="189">
        <v>1E-3</v>
      </c>
      <c r="R565" s="189">
        <f>Q565*H565</f>
        <v>3.3680000000000002E-2</v>
      </c>
      <c r="S565" s="189">
        <v>3.1E-4</v>
      </c>
      <c r="T565" s="190">
        <f>S565*H565</f>
        <v>1.04408E-2</v>
      </c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R565" s="191" t="s">
        <v>312</v>
      </c>
      <c r="AT565" s="191" t="s">
        <v>182</v>
      </c>
      <c r="AU565" s="191" t="s">
        <v>80</v>
      </c>
      <c r="AY565" s="19" t="s">
        <v>180</v>
      </c>
      <c r="BE565" s="192">
        <f>IF(N565="základní",J565,0)</f>
        <v>0</v>
      </c>
      <c r="BF565" s="192">
        <f>IF(N565="snížená",J565,0)</f>
        <v>0</v>
      </c>
      <c r="BG565" s="192">
        <f>IF(N565="zákl. přenesená",J565,0)</f>
        <v>0</v>
      </c>
      <c r="BH565" s="192">
        <f>IF(N565="sníž. přenesená",J565,0)</f>
        <v>0</v>
      </c>
      <c r="BI565" s="192">
        <f>IF(N565="nulová",J565,0)</f>
        <v>0</v>
      </c>
      <c r="BJ565" s="19" t="s">
        <v>78</v>
      </c>
      <c r="BK565" s="192">
        <f>ROUND(I565*H565,2)</f>
        <v>0</v>
      </c>
      <c r="BL565" s="19" t="s">
        <v>312</v>
      </c>
      <c r="BM565" s="191" t="s">
        <v>2008</v>
      </c>
    </row>
    <row r="566" spans="1:65" s="2" customFormat="1" ht="11.25">
      <c r="A566" s="36"/>
      <c r="B566" s="37"/>
      <c r="C566" s="38"/>
      <c r="D566" s="193" t="s">
        <v>189</v>
      </c>
      <c r="E566" s="38"/>
      <c r="F566" s="194" t="s">
        <v>2009</v>
      </c>
      <c r="G566" s="38"/>
      <c r="H566" s="38"/>
      <c r="I566" s="195"/>
      <c r="J566" s="38"/>
      <c r="K566" s="38"/>
      <c r="L566" s="41"/>
      <c r="M566" s="196"/>
      <c r="N566" s="197"/>
      <c r="O566" s="66"/>
      <c r="P566" s="66"/>
      <c r="Q566" s="66"/>
      <c r="R566" s="66"/>
      <c r="S566" s="66"/>
      <c r="T566" s="67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9" t="s">
        <v>189</v>
      </c>
      <c r="AU566" s="19" t="s">
        <v>80</v>
      </c>
    </row>
    <row r="567" spans="1:65" s="2" customFormat="1" ht="11.25">
      <c r="A567" s="36"/>
      <c r="B567" s="37"/>
      <c r="C567" s="38"/>
      <c r="D567" s="198" t="s">
        <v>191</v>
      </c>
      <c r="E567" s="38"/>
      <c r="F567" s="199" t="s">
        <v>2010</v>
      </c>
      <c r="G567" s="38"/>
      <c r="H567" s="38"/>
      <c r="I567" s="195"/>
      <c r="J567" s="38"/>
      <c r="K567" s="38"/>
      <c r="L567" s="41"/>
      <c r="M567" s="196"/>
      <c r="N567" s="197"/>
      <c r="O567" s="66"/>
      <c r="P567" s="66"/>
      <c r="Q567" s="66"/>
      <c r="R567" s="66"/>
      <c r="S567" s="66"/>
      <c r="T567" s="67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T567" s="19" t="s">
        <v>191</v>
      </c>
      <c r="AU567" s="19" t="s">
        <v>80</v>
      </c>
    </row>
    <row r="568" spans="1:65" s="13" customFormat="1" ht="11.25">
      <c r="B568" s="200"/>
      <c r="C568" s="201"/>
      <c r="D568" s="193" t="s">
        <v>193</v>
      </c>
      <c r="E568" s="202" t="s">
        <v>19</v>
      </c>
      <c r="F568" s="203" t="s">
        <v>1727</v>
      </c>
      <c r="G568" s="201"/>
      <c r="H568" s="202" t="s">
        <v>19</v>
      </c>
      <c r="I568" s="204"/>
      <c r="J568" s="201"/>
      <c r="K568" s="201"/>
      <c r="L568" s="205"/>
      <c r="M568" s="206"/>
      <c r="N568" s="207"/>
      <c r="O568" s="207"/>
      <c r="P568" s="207"/>
      <c r="Q568" s="207"/>
      <c r="R568" s="207"/>
      <c r="S568" s="207"/>
      <c r="T568" s="208"/>
      <c r="AT568" s="209" t="s">
        <v>193</v>
      </c>
      <c r="AU568" s="209" t="s">
        <v>80</v>
      </c>
      <c r="AV568" s="13" t="s">
        <v>78</v>
      </c>
      <c r="AW568" s="13" t="s">
        <v>33</v>
      </c>
      <c r="AX568" s="13" t="s">
        <v>71</v>
      </c>
      <c r="AY568" s="209" t="s">
        <v>180</v>
      </c>
    </row>
    <row r="569" spans="1:65" s="14" customFormat="1" ht="11.25">
      <c r="B569" s="210"/>
      <c r="C569" s="211"/>
      <c r="D569" s="193" t="s">
        <v>193</v>
      </c>
      <c r="E569" s="212" t="s">
        <v>19</v>
      </c>
      <c r="F569" s="213" t="s">
        <v>2005</v>
      </c>
      <c r="G569" s="211"/>
      <c r="H569" s="214">
        <v>11.3</v>
      </c>
      <c r="I569" s="215"/>
      <c r="J569" s="211"/>
      <c r="K569" s="211"/>
      <c r="L569" s="216"/>
      <c r="M569" s="217"/>
      <c r="N569" s="218"/>
      <c r="O569" s="218"/>
      <c r="P569" s="218"/>
      <c r="Q569" s="218"/>
      <c r="R569" s="218"/>
      <c r="S569" s="218"/>
      <c r="T569" s="219"/>
      <c r="AT569" s="220" t="s">
        <v>193</v>
      </c>
      <c r="AU569" s="220" t="s">
        <v>80</v>
      </c>
      <c r="AV569" s="14" t="s">
        <v>80</v>
      </c>
      <c r="AW569" s="14" t="s">
        <v>33</v>
      </c>
      <c r="AX569" s="14" t="s">
        <v>71</v>
      </c>
      <c r="AY569" s="220" t="s">
        <v>180</v>
      </c>
    </row>
    <row r="570" spans="1:65" s="14" customFormat="1" ht="22.5">
      <c r="B570" s="210"/>
      <c r="C570" s="211"/>
      <c r="D570" s="193" t="s">
        <v>193</v>
      </c>
      <c r="E570" s="212" t="s">
        <v>19</v>
      </c>
      <c r="F570" s="213" t="s">
        <v>1735</v>
      </c>
      <c r="G570" s="211"/>
      <c r="H570" s="214">
        <v>73.254000000000005</v>
      </c>
      <c r="I570" s="215"/>
      <c r="J570" s="211"/>
      <c r="K570" s="211"/>
      <c r="L570" s="216"/>
      <c r="M570" s="217"/>
      <c r="N570" s="218"/>
      <c r="O570" s="218"/>
      <c r="P570" s="218"/>
      <c r="Q570" s="218"/>
      <c r="R570" s="218"/>
      <c r="S570" s="218"/>
      <c r="T570" s="219"/>
      <c r="AT570" s="220" t="s">
        <v>193</v>
      </c>
      <c r="AU570" s="220" t="s">
        <v>80</v>
      </c>
      <c r="AV570" s="14" t="s">
        <v>80</v>
      </c>
      <c r="AW570" s="14" t="s">
        <v>33</v>
      </c>
      <c r="AX570" s="14" t="s">
        <v>71</v>
      </c>
      <c r="AY570" s="220" t="s">
        <v>180</v>
      </c>
    </row>
    <row r="571" spans="1:65" s="14" customFormat="1" ht="11.25">
      <c r="B571" s="210"/>
      <c r="C571" s="211"/>
      <c r="D571" s="193" t="s">
        <v>193</v>
      </c>
      <c r="E571" s="212" t="s">
        <v>19</v>
      </c>
      <c r="F571" s="213" t="s">
        <v>1736</v>
      </c>
      <c r="G571" s="211"/>
      <c r="H571" s="214">
        <v>2.1</v>
      </c>
      <c r="I571" s="215"/>
      <c r="J571" s="211"/>
      <c r="K571" s="211"/>
      <c r="L571" s="216"/>
      <c r="M571" s="217"/>
      <c r="N571" s="218"/>
      <c r="O571" s="218"/>
      <c r="P571" s="218"/>
      <c r="Q571" s="218"/>
      <c r="R571" s="218"/>
      <c r="S571" s="218"/>
      <c r="T571" s="219"/>
      <c r="AT571" s="220" t="s">
        <v>193</v>
      </c>
      <c r="AU571" s="220" t="s">
        <v>80</v>
      </c>
      <c r="AV571" s="14" t="s">
        <v>80</v>
      </c>
      <c r="AW571" s="14" t="s">
        <v>33</v>
      </c>
      <c r="AX571" s="14" t="s">
        <v>71</v>
      </c>
      <c r="AY571" s="220" t="s">
        <v>180</v>
      </c>
    </row>
    <row r="572" spans="1:65" s="13" customFormat="1" ht="11.25">
      <c r="B572" s="200"/>
      <c r="C572" s="201"/>
      <c r="D572" s="193" t="s">
        <v>193</v>
      </c>
      <c r="E572" s="202" t="s">
        <v>19</v>
      </c>
      <c r="F572" s="203" t="s">
        <v>1830</v>
      </c>
      <c r="G572" s="201"/>
      <c r="H572" s="202" t="s">
        <v>19</v>
      </c>
      <c r="I572" s="204"/>
      <c r="J572" s="201"/>
      <c r="K572" s="201"/>
      <c r="L572" s="205"/>
      <c r="M572" s="206"/>
      <c r="N572" s="207"/>
      <c r="O572" s="207"/>
      <c r="P572" s="207"/>
      <c r="Q572" s="207"/>
      <c r="R572" s="207"/>
      <c r="S572" s="207"/>
      <c r="T572" s="208"/>
      <c r="AT572" s="209" t="s">
        <v>193</v>
      </c>
      <c r="AU572" s="209" t="s">
        <v>80</v>
      </c>
      <c r="AV572" s="13" t="s">
        <v>78</v>
      </c>
      <c r="AW572" s="13" t="s">
        <v>33</v>
      </c>
      <c r="AX572" s="13" t="s">
        <v>71</v>
      </c>
      <c r="AY572" s="209" t="s">
        <v>180</v>
      </c>
    </row>
    <row r="573" spans="1:65" s="14" customFormat="1" ht="11.25">
      <c r="B573" s="210"/>
      <c r="C573" s="211"/>
      <c r="D573" s="193" t="s">
        <v>193</v>
      </c>
      <c r="E573" s="212" t="s">
        <v>19</v>
      </c>
      <c r="F573" s="213" t="s">
        <v>1831</v>
      </c>
      <c r="G573" s="211"/>
      <c r="H573" s="214">
        <v>-29.484000000000002</v>
      </c>
      <c r="I573" s="215"/>
      <c r="J573" s="211"/>
      <c r="K573" s="211"/>
      <c r="L573" s="216"/>
      <c r="M573" s="217"/>
      <c r="N573" s="218"/>
      <c r="O573" s="218"/>
      <c r="P573" s="218"/>
      <c r="Q573" s="218"/>
      <c r="R573" s="218"/>
      <c r="S573" s="218"/>
      <c r="T573" s="219"/>
      <c r="AT573" s="220" t="s">
        <v>193</v>
      </c>
      <c r="AU573" s="220" t="s">
        <v>80</v>
      </c>
      <c r="AV573" s="14" t="s">
        <v>80</v>
      </c>
      <c r="AW573" s="14" t="s">
        <v>33</v>
      </c>
      <c r="AX573" s="14" t="s">
        <v>71</v>
      </c>
      <c r="AY573" s="220" t="s">
        <v>180</v>
      </c>
    </row>
    <row r="574" spans="1:65" s="14" customFormat="1" ht="11.25">
      <c r="B574" s="210"/>
      <c r="C574" s="211"/>
      <c r="D574" s="193" t="s">
        <v>193</v>
      </c>
      <c r="E574" s="212" t="s">
        <v>19</v>
      </c>
      <c r="F574" s="213" t="s">
        <v>1832</v>
      </c>
      <c r="G574" s="211"/>
      <c r="H574" s="214">
        <v>-23.49</v>
      </c>
      <c r="I574" s="215"/>
      <c r="J574" s="211"/>
      <c r="K574" s="211"/>
      <c r="L574" s="216"/>
      <c r="M574" s="217"/>
      <c r="N574" s="218"/>
      <c r="O574" s="218"/>
      <c r="P574" s="218"/>
      <c r="Q574" s="218"/>
      <c r="R574" s="218"/>
      <c r="S574" s="218"/>
      <c r="T574" s="219"/>
      <c r="AT574" s="220" t="s">
        <v>193</v>
      </c>
      <c r="AU574" s="220" t="s">
        <v>80</v>
      </c>
      <c r="AV574" s="14" t="s">
        <v>80</v>
      </c>
      <c r="AW574" s="14" t="s">
        <v>33</v>
      </c>
      <c r="AX574" s="14" t="s">
        <v>71</v>
      </c>
      <c r="AY574" s="220" t="s">
        <v>180</v>
      </c>
    </row>
    <row r="575" spans="1:65" s="15" customFormat="1" ht="11.25">
      <c r="B575" s="221"/>
      <c r="C575" s="222"/>
      <c r="D575" s="193" t="s">
        <v>193</v>
      </c>
      <c r="E575" s="223" t="s">
        <v>19</v>
      </c>
      <c r="F575" s="224" t="s">
        <v>238</v>
      </c>
      <c r="G575" s="222"/>
      <c r="H575" s="225">
        <v>33.68</v>
      </c>
      <c r="I575" s="226"/>
      <c r="J575" s="222"/>
      <c r="K575" s="222"/>
      <c r="L575" s="227"/>
      <c r="M575" s="228"/>
      <c r="N575" s="229"/>
      <c r="O575" s="229"/>
      <c r="P575" s="229"/>
      <c r="Q575" s="229"/>
      <c r="R575" s="229"/>
      <c r="S575" s="229"/>
      <c r="T575" s="230"/>
      <c r="AT575" s="231" t="s">
        <v>193</v>
      </c>
      <c r="AU575" s="231" t="s">
        <v>80</v>
      </c>
      <c r="AV575" s="15" t="s">
        <v>187</v>
      </c>
      <c r="AW575" s="15" t="s">
        <v>33</v>
      </c>
      <c r="AX575" s="15" t="s">
        <v>78</v>
      </c>
      <c r="AY575" s="231" t="s">
        <v>180</v>
      </c>
    </row>
    <row r="576" spans="1:65" s="2" customFormat="1" ht="16.5" customHeight="1">
      <c r="A576" s="36"/>
      <c r="B576" s="37"/>
      <c r="C576" s="180" t="s">
        <v>880</v>
      </c>
      <c r="D576" s="180" t="s">
        <v>182</v>
      </c>
      <c r="E576" s="181" t="s">
        <v>1527</v>
      </c>
      <c r="F576" s="182" t="s">
        <v>1528</v>
      </c>
      <c r="G576" s="183" t="s">
        <v>230</v>
      </c>
      <c r="H576" s="184">
        <v>11.3</v>
      </c>
      <c r="I576" s="185"/>
      <c r="J576" s="186">
        <f>ROUND(I576*H576,2)</f>
        <v>0</v>
      </c>
      <c r="K576" s="182" t="s">
        <v>186</v>
      </c>
      <c r="L576" s="41"/>
      <c r="M576" s="187" t="s">
        <v>19</v>
      </c>
      <c r="N576" s="188" t="s">
        <v>42</v>
      </c>
      <c r="O576" s="66"/>
      <c r="P576" s="189">
        <f>O576*H576</f>
        <v>0</v>
      </c>
      <c r="Q576" s="189">
        <v>0</v>
      </c>
      <c r="R576" s="189">
        <f>Q576*H576</f>
        <v>0</v>
      </c>
      <c r="S576" s="189">
        <v>0</v>
      </c>
      <c r="T576" s="190">
        <f>S576*H576</f>
        <v>0</v>
      </c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R576" s="191" t="s">
        <v>312</v>
      </c>
      <c r="AT576" s="191" t="s">
        <v>182</v>
      </c>
      <c r="AU576" s="191" t="s">
        <v>80</v>
      </c>
      <c r="AY576" s="19" t="s">
        <v>180</v>
      </c>
      <c r="BE576" s="192">
        <f>IF(N576="základní",J576,0)</f>
        <v>0</v>
      </c>
      <c r="BF576" s="192">
        <f>IF(N576="snížená",J576,0)</f>
        <v>0</v>
      </c>
      <c r="BG576" s="192">
        <f>IF(N576="zákl. přenesená",J576,0)</f>
        <v>0</v>
      </c>
      <c r="BH576" s="192">
        <f>IF(N576="sníž. přenesená",J576,0)</f>
        <v>0</v>
      </c>
      <c r="BI576" s="192">
        <f>IF(N576="nulová",J576,0)</f>
        <v>0</v>
      </c>
      <c r="BJ576" s="19" t="s">
        <v>78</v>
      </c>
      <c r="BK576" s="192">
        <f>ROUND(I576*H576,2)</f>
        <v>0</v>
      </c>
      <c r="BL576" s="19" t="s">
        <v>312</v>
      </c>
      <c r="BM576" s="191" t="s">
        <v>2011</v>
      </c>
    </row>
    <row r="577" spans="1:65" s="2" customFormat="1" ht="19.5">
      <c r="A577" s="36"/>
      <c r="B577" s="37"/>
      <c r="C577" s="38"/>
      <c r="D577" s="193" t="s">
        <v>189</v>
      </c>
      <c r="E577" s="38"/>
      <c r="F577" s="194" t="s">
        <v>1530</v>
      </c>
      <c r="G577" s="38"/>
      <c r="H577" s="38"/>
      <c r="I577" s="195"/>
      <c r="J577" s="38"/>
      <c r="K577" s="38"/>
      <c r="L577" s="41"/>
      <c r="M577" s="196"/>
      <c r="N577" s="197"/>
      <c r="O577" s="66"/>
      <c r="P577" s="66"/>
      <c r="Q577" s="66"/>
      <c r="R577" s="66"/>
      <c r="S577" s="66"/>
      <c r="T577" s="67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T577" s="19" t="s">
        <v>189</v>
      </c>
      <c r="AU577" s="19" t="s">
        <v>80</v>
      </c>
    </row>
    <row r="578" spans="1:65" s="2" customFormat="1" ht="11.25">
      <c r="A578" s="36"/>
      <c r="B578" s="37"/>
      <c r="C578" s="38"/>
      <c r="D578" s="198" t="s">
        <v>191</v>
      </c>
      <c r="E578" s="38"/>
      <c r="F578" s="199" t="s">
        <v>1531</v>
      </c>
      <c r="G578" s="38"/>
      <c r="H578" s="38"/>
      <c r="I578" s="195"/>
      <c r="J578" s="38"/>
      <c r="K578" s="38"/>
      <c r="L578" s="41"/>
      <c r="M578" s="196"/>
      <c r="N578" s="197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191</v>
      </c>
      <c r="AU578" s="19" t="s">
        <v>80</v>
      </c>
    </row>
    <row r="579" spans="1:65" s="13" customFormat="1" ht="11.25">
      <c r="B579" s="200"/>
      <c r="C579" s="201"/>
      <c r="D579" s="193" t="s">
        <v>193</v>
      </c>
      <c r="E579" s="202" t="s">
        <v>19</v>
      </c>
      <c r="F579" s="203" t="s">
        <v>1717</v>
      </c>
      <c r="G579" s="201"/>
      <c r="H579" s="202" t="s">
        <v>19</v>
      </c>
      <c r="I579" s="204"/>
      <c r="J579" s="201"/>
      <c r="K579" s="201"/>
      <c r="L579" s="205"/>
      <c r="M579" s="206"/>
      <c r="N579" s="207"/>
      <c r="O579" s="207"/>
      <c r="P579" s="207"/>
      <c r="Q579" s="207"/>
      <c r="R579" s="207"/>
      <c r="S579" s="207"/>
      <c r="T579" s="208"/>
      <c r="AT579" s="209" t="s">
        <v>193</v>
      </c>
      <c r="AU579" s="209" t="s">
        <v>80</v>
      </c>
      <c r="AV579" s="13" t="s">
        <v>78</v>
      </c>
      <c r="AW579" s="13" t="s">
        <v>33</v>
      </c>
      <c r="AX579" s="13" t="s">
        <v>71</v>
      </c>
      <c r="AY579" s="209" t="s">
        <v>180</v>
      </c>
    </row>
    <row r="580" spans="1:65" s="14" customFormat="1" ht="11.25">
      <c r="B580" s="210"/>
      <c r="C580" s="211"/>
      <c r="D580" s="193" t="s">
        <v>193</v>
      </c>
      <c r="E580" s="212" t="s">
        <v>19</v>
      </c>
      <c r="F580" s="213" t="s">
        <v>1728</v>
      </c>
      <c r="G580" s="211"/>
      <c r="H580" s="214">
        <v>11.3</v>
      </c>
      <c r="I580" s="215"/>
      <c r="J580" s="211"/>
      <c r="K580" s="211"/>
      <c r="L580" s="216"/>
      <c r="M580" s="217"/>
      <c r="N580" s="218"/>
      <c r="O580" s="218"/>
      <c r="P580" s="218"/>
      <c r="Q580" s="218"/>
      <c r="R580" s="218"/>
      <c r="S580" s="218"/>
      <c r="T580" s="219"/>
      <c r="AT580" s="220" t="s">
        <v>193</v>
      </c>
      <c r="AU580" s="220" t="s">
        <v>80</v>
      </c>
      <c r="AV580" s="14" t="s">
        <v>80</v>
      </c>
      <c r="AW580" s="14" t="s">
        <v>33</v>
      </c>
      <c r="AX580" s="14" t="s">
        <v>78</v>
      </c>
      <c r="AY580" s="220" t="s">
        <v>180</v>
      </c>
    </row>
    <row r="581" spans="1:65" s="2" customFormat="1" ht="21.75" customHeight="1">
      <c r="A581" s="36"/>
      <c r="B581" s="37"/>
      <c r="C581" s="180" t="s">
        <v>886</v>
      </c>
      <c r="D581" s="180" t="s">
        <v>182</v>
      </c>
      <c r="E581" s="181" t="s">
        <v>1535</v>
      </c>
      <c r="F581" s="182" t="s">
        <v>1536</v>
      </c>
      <c r="G581" s="183" t="s">
        <v>230</v>
      </c>
      <c r="H581" s="184">
        <v>10.5</v>
      </c>
      <c r="I581" s="185"/>
      <c r="J581" s="186">
        <f>ROUND(I581*H581,2)</f>
        <v>0</v>
      </c>
      <c r="K581" s="182" t="s">
        <v>186</v>
      </c>
      <c r="L581" s="41"/>
      <c r="M581" s="187" t="s">
        <v>19</v>
      </c>
      <c r="N581" s="188" t="s">
        <v>42</v>
      </c>
      <c r="O581" s="66"/>
      <c r="P581" s="189">
        <f>O581*H581</f>
        <v>0</v>
      </c>
      <c r="Q581" s="189">
        <v>0</v>
      </c>
      <c r="R581" s="189">
        <f>Q581*H581</f>
        <v>0</v>
      </c>
      <c r="S581" s="189">
        <v>0</v>
      </c>
      <c r="T581" s="190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91" t="s">
        <v>312</v>
      </c>
      <c r="AT581" s="191" t="s">
        <v>182</v>
      </c>
      <c r="AU581" s="191" t="s">
        <v>80</v>
      </c>
      <c r="AY581" s="19" t="s">
        <v>180</v>
      </c>
      <c r="BE581" s="192">
        <f>IF(N581="základní",J581,0)</f>
        <v>0</v>
      </c>
      <c r="BF581" s="192">
        <f>IF(N581="snížená",J581,0)</f>
        <v>0</v>
      </c>
      <c r="BG581" s="192">
        <f>IF(N581="zákl. přenesená",J581,0)</f>
        <v>0</v>
      </c>
      <c r="BH581" s="192">
        <f>IF(N581="sníž. přenesená",J581,0)</f>
        <v>0</v>
      </c>
      <c r="BI581" s="192">
        <f>IF(N581="nulová",J581,0)</f>
        <v>0</v>
      </c>
      <c r="BJ581" s="19" t="s">
        <v>78</v>
      </c>
      <c r="BK581" s="192">
        <f>ROUND(I581*H581,2)</f>
        <v>0</v>
      </c>
      <c r="BL581" s="19" t="s">
        <v>312</v>
      </c>
      <c r="BM581" s="191" t="s">
        <v>2012</v>
      </c>
    </row>
    <row r="582" spans="1:65" s="2" customFormat="1" ht="29.25">
      <c r="A582" s="36"/>
      <c r="B582" s="37"/>
      <c r="C582" s="38"/>
      <c r="D582" s="193" t="s">
        <v>189</v>
      </c>
      <c r="E582" s="38"/>
      <c r="F582" s="194" t="s">
        <v>1538</v>
      </c>
      <c r="G582" s="38"/>
      <c r="H582" s="38"/>
      <c r="I582" s="195"/>
      <c r="J582" s="38"/>
      <c r="K582" s="38"/>
      <c r="L582" s="41"/>
      <c r="M582" s="196"/>
      <c r="N582" s="197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189</v>
      </c>
      <c r="AU582" s="19" t="s">
        <v>80</v>
      </c>
    </row>
    <row r="583" spans="1:65" s="2" customFormat="1" ht="11.25">
      <c r="A583" s="36"/>
      <c r="B583" s="37"/>
      <c r="C583" s="38"/>
      <c r="D583" s="198" t="s">
        <v>191</v>
      </c>
      <c r="E583" s="38"/>
      <c r="F583" s="199" t="s">
        <v>1539</v>
      </c>
      <c r="G583" s="38"/>
      <c r="H583" s="38"/>
      <c r="I583" s="195"/>
      <c r="J583" s="38"/>
      <c r="K583" s="38"/>
      <c r="L583" s="41"/>
      <c r="M583" s="196"/>
      <c r="N583" s="197"/>
      <c r="O583" s="66"/>
      <c r="P583" s="66"/>
      <c r="Q583" s="66"/>
      <c r="R583" s="66"/>
      <c r="S583" s="66"/>
      <c r="T583" s="67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9" t="s">
        <v>191</v>
      </c>
      <c r="AU583" s="19" t="s">
        <v>80</v>
      </c>
    </row>
    <row r="584" spans="1:65" s="13" customFormat="1" ht="11.25">
      <c r="B584" s="200"/>
      <c r="C584" s="201"/>
      <c r="D584" s="193" t="s">
        <v>193</v>
      </c>
      <c r="E584" s="202" t="s">
        <v>19</v>
      </c>
      <c r="F584" s="203" t="s">
        <v>1717</v>
      </c>
      <c r="G584" s="201"/>
      <c r="H584" s="202" t="s">
        <v>19</v>
      </c>
      <c r="I584" s="204"/>
      <c r="J584" s="201"/>
      <c r="K584" s="201"/>
      <c r="L584" s="205"/>
      <c r="M584" s="206"/>
      <c r="N584" s="207"/>
      <c r="O584" s="207"/>
      <c r="P584" s="207"/>
      <c r="Q584" s="207"/>
      <c r="R584" s="207"/>
      <c r="S584" s="207"/>
      <c r="T584" s="208"/>
      <c r="AT584" s="209" t="s">
        <v>193</v>
      </c>
      <c r="AU584" s="209" t="s">
        <v>80</v>
      </c>
      <c r="AV584" s="13" t="s">
        <v>78</v>
      </c>
      <c r="AW584" s="13" t="s">
        <v>33</v>
      </c>
      <c r="AX584" s="13" t="s">
        <v>71</v>
      </c>
      <c r="AY584" s="209" t="s">
        <v>180</v>
      </c>
    </row>
    <row r="585" spans="1:65" s="14" customFormat="1" ht="11.25">
      <c r="B585" s="210"/>
      <c r="C585" s="211"/>
      <c r="D585" s="193" t="s">
        <v>193</v>
      </c>
      <c r="E585" s="212" t="s">
        <v>19</v>
      </c>
      <c r="F585" s="213" t="s">
        <v>2013</v>
      </c>
      <c r="G585" s="211"/>
      <c r="H585" s="214">
        <v>10.5</v>
      </c>
      <c r="I585" s="215"/>
      <c r="J585" s="211"/>
      <c r="K585" s="211"/>
      <c r="L585" s="216"/>
      <c r="M585" s="217"/>
      <c r="N585" s="218"/>
      <c r="O585" s="218"/>
      <c r="P585" s="218"/>
      <c r="Q585" s="218"/>
      <c r="R585" s="218"/>
      <c r="S585" s="218"/>
      <c r="T585" s="219"/>
      <c r="AT585" s="220" t="s">
        <v>193</v>
      </c>
      <c r="AU585" s="220" t="s">
        <v>80</v>
      </c>
      <c r="AV585" s="14" t="s">
        <v>80</v>
      </c>
      <c r="AW585" s="14" t="s">
        <v>33</v>
      </c>
      <c r="AX585" s="14" t="s">
        <v>78</v>
      </c>
      <c r="AY585" s="220" t="s">
        <v>180</v>
      </c>
    </row>
    <row r="586" spans="1:65" s="2" customFormat="1" ht="16.5" customHeight="1">
      <c r="A586" s="36"/>
      <c r="B586" s="37"/>
      <c r="C586" s="232" t="s">
        <v>891</v>
      </c>
      <c r="D586" s="232" t="s">
        <v>301</v>
      </c>
      <c r="E586" s="233" t="s">
        <v>1549</v>
      </c>
      <c r="F586" s="234" t="s">
        <v>1550</v>
      </c>
      <c r="G586" s="235" t="s">
        <v>230</v>
      </c>
      <c r="H586" s="236">
        <v>22.89</v>
      </c>
      <c r="I586" s="237"/>
      <c r="J586" s="238">
        <f>ROUND(I586*H586,2)</f>
        <v>0</v>
      </c>
      <c r="K586" s="234" t="s">
        <v>186</v>
      </c>
      <c r="L586" s="239"/>
      <c r="M586" s="240" t="s">
        <v>19</v>
      </c>
      <c r="N586" s="241" t="s">
        <v>42</v>
      </c>
      <c r="O586" s="66"/>
      <c r="P586" s="189">
        <f>O586*H586</f>
        <v>0</v>
      </c>
      <c r="Q586" s="189">
        <v>0</v>
      </c>
      <c r="R586" s="189">
        <f>Q586*H586</f>
        <v>0</v>
      </c>
      <c r="S586" s="189">
        <v>0</v>
      </c>
      <c r="T586" s="190">
        <f>S586*H586</f>
        <v>0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191" t="s">
        <v>475</v>
      </c>
      <c r="AT586" s="191" t="s">
        <v>301</v>
      </c>
      <c r="AU586" s="191" t="s">
        <v>80</v>
      </c>
      <c r="AY586" s="19" t="s">
        <v>180</v>
      </c>
      <c r="BE586" s="192">
        <f>IF(N586="základní",J586,0)</f>
        <v>0</v>
      </c>
      <c r="BF586" s="192">
        <f>IF(N586="snížená",J586,0)</f>
        <v>0</v>
      </c>
      <c r="BG586" s="192">
        <f>IF(N586="zákl. přenesená",J586,0)</f>
        <v>0</v>
      </c>
      <c r="BH586" s="192">
        <f>IF(N586="sníž. přenesená",J586,0)</f>
        <v>0</v>
      </c>
      <c r="BI586" s="192">
        <f>IF(N586="nulová",J586,0)</f>
        <v>0</v>
      </c>
      <c r="BJ586" s="19" t="s">
        <v>78</v>
      </c>
      <c r="BK586" s="192">
        <f>ROUND(I586*H586,2)</f>
        <v>0</v>
      </c>
      <c r="BL586" s="19" t="s">
        <v>312</v>
      </c>
      <c r="BM586" s="191" t="s">
        <v>2014</v>
      </c>
    </row>
    <row r="587" spans="1:65" s="2" customFormat="1" ht="11.25">
      <c r="A587" s="36"/>
      <c r="B587" s="37"/>
      <c r="C587" s="38"/>
      <c r="D587" s="193" t="s">
        <v>189</v>
      </c>
      <c r="E587" s="38"/>
      <c r="F587" s="194" t="s">
        <v>1550</v>
      </c>
      <c r="G587" s="38"/>
      <c r="H587" s="38"/>
      <c r="I587" s="195"/>
      <c r="J587" s="38"/>
      <c r="K587" s="38"/>
      <c r="L587" s="41"/>
      <c r="M587" s="196"/>
      <c r="N587" s="197"/>
      <c r="O587" s="66"/>
      <c r="P587" s="66"/>
      <c r="Q587" s="66"/>
      <c r="R587" s="66"/>
      <c r="S587" s="66"/>
      <c r="T587" s="67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T587" s="19" t="s">
        <v>189</v>
      </c>
      <c r="AU587" s="19" t="s">
        <v>80</v>
      </c>
    </row>
    <row r="588" spans="1:65" s="13" customFormat="1" ht="11.25">
      <c r="B588" s="200"/>
      <c r="C588" s="201"/>
      <c r="D588" s="193" t="s">
        <v>193</v>
      </c>
      <c r="E588" s="202" t="s">
        <v>19</v>
      </c>
      <c r="F588" s="203" t="s">
        <v>2015</v>
      </c>
      <c r="G588" s="201"/>
      <c r="H588" s="202" t="s">
        <v>19</v>
      </c>
      <c r="I588" s="204"/>
      <c r="J588" s="201"/>
      <c r="K588" s="201"/>
      <c r="L588" s="205"/>
      <c r="M588" s="206"/>
      <c r="N588" s="207"/>
      <c r="O588" s="207"/>
      <c r="P588" s="207"/>
      <c r="Q588" s="207"/>
      <c r="R588" s="207"/>
      <c r="S588" s="207"/>
      <c r="T588" s="208"/>
      <c r="AT588" s="209" t="s">
        <v>193</v>
      </c>
      <c r="AU588" s="209" t="s">
        <v>80</v>
      </c>
      <c r="AV588" s="13" t="s">
        <v>78</v>
      </c>
      <c r="AW588" s="13" t="s">
        <v>33</v>
      </c>
      <c r="AX588" s="13" t="s">
        <v>71</v>
      </c>
      <c r="AY588" s="209" t="s">
        <v>180</v>
      </c>
    </row>
    <row r="589" spans="1:65" s="14" customFormat="1" ht="11.25">
      <c r="B589" s="210"/>
      <c r="C589" s="211"/>
      <c r="D589" s="193" t="s">
        <v>193</v>
      </c>
      <c r="E589" s="212" t="s">
        <v>19</v>
      </c>
      <c r="F589" s="213" t="s">
        <v>2016</v>
      </c>
      <c r="G589" s="211"/>
      <c r="H589" s="214">
        <v>21.8</v>
      </c>
      <c r="I589" s="215"/>
      <c r="J589" s="211"/>
      <c r="K589" s="211"/>
      <c r="L589" s="216"/>
      <c r="M589" s="217"/>
      <c r="N589" s="218"/>
      <c r="O589" s="218"/>
      <c r="P589" s="218"/>
      <c r="Q589" s="218"/>
      <c r="R589" s="218"/>
      <c r="S589" s="218"/>
      <c r="T589" s="219"/>
      <c r="AT589" s="220" t="s">
        <v>193</v>
      </c>
      <c r="AU589" s="220" t="s">
        <v>80</v>
      </c>
      <c r="AV589" s="14" t="s">
        <v>80</v>
      </c>
      <c r="AW589" s="14" t="s">
        <v>33</v>
      </c>
      <c r="AX589" s="14" t="s">
        <v>78</v>
      </c>
      <c r="AY589" s="220" t="s">
        <v>180</v>
      </c>
    </row>
    <row r="590" spans="1:65" s="14" customFormat="1" ht="11.25">
      <c r="B590" s="210"/>
      <c r="C590" s="211"/>
      <c r="D590" s="193" t="s">
        <v>193</v>
      </c>
      <c r="E590" s="211"/>
      <c r="F590" s="213" t="s">
        <v>2017</v>
      </c>
      <c r="G590" s="211"/>
      <c r="H590" s="214">
        <v>22.89</v>
      </c>
      <c r="I590" s="215"/>
      <c r="J590" s="211"/>
      <c r="K590" s="211"/>
      <c r="L590" s="216"/>
      <c r="M590" s="217"/>
      <c r="N590" s="218"/>
      <c r="O590" s="218"/>
      <c r="P590" s="218"/>
      <c r="Q590" s="218"/>
      <c r="R590" s="218"/>
      <c r="S590" s="218"/>
      <c r="T590" s="219"/>
      <c r="AT590" s="220" t="s">
        <v>193</v>
      </c>
      <c r="AU590" s="220" t="s">
        <v>80</v>
      </c>
      <c r="AV590" s="14" t="s">
        <v>80</v>
      </c>
      <c r="AW590" s="14" t="s">
        <v>4</v>
      </c>
      <c r="AX590" s="14" t="s">
        <v>78</v>
      </c>
      <c r="AY590" s="220" t="s">
        <v>180</v>
      </c>
    </row>
    <row r="591" spans="1:65" s="2" customFormat="1" ht="33" customHeight="1">
      <c r="A591" s="36"/>
      <c r="B591" s="37"/>
      <c r="C591" s="180" t="s">
        <v>896</v>
      </c>
      <c r="D591" s="180" t="s">
        <v>182</v>
      </c>
      <c r="E591" s="181" t="s">
        <v>2018</v>
      </c>
      <c r="F591" s="182" t="s">
        <v>2019</v>
      </c>
      <c r="G591" s="183" t="s">
        <v>230</v>
      </c>
      <c r="H591" s="184">
        <v>57.597999999999999</v>
      </c>
      <c r="I591" s="185"/>
      <c r="J591" s="186">
        <f>ROUND(I591*H591,2)</f>
        <v>0</v>
      </c>
      <c r="K591" s="182" t="s">
        <v>186</v>
      </c>
      <c r="L591" s="41"/>
      <c r="M591" s="187" t="s">
        <v>19</v>
      </c>
      <c r="N591" s="188" t="s">
        <v>42</v>
      </c>
      <c r="O591" s="66"/>
      <c r="P591" s="189">
        <f>O591*H591</f>
        <v>0</v>
      </c>
      <c r="Q591" s="189">
        <v>2.0000000000000001E-4</v>
      </c>
      <c r="R591" s="189">
        <f>Q591*H591</f>
        <v>1.15196E-2</v>
      </c>
      <c r="S591" s="189">
        <v>0</v>
      </c>
      <c r="T591" s="190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191" t="s">
        <v>312</v>
      </c>
      <c r="AT591" s="191" t="s">
        <v>182</v>
      </c>
      <c r="AU591" s="191" t="s">
        <v>80</v>
      </c>
      <c r="AY591" s="19" t="s">
        <v>180</v>
      </c>
      <c r="BE591" s="192">
        <f>IF(N591="základní",J591,0)</f>
        <v>0</v>
      </c>
      <c r="BF591" s="192">
        <f>IF(N591="snížená",J591,0)</f>
        <v>0</v>
      </c>
      <c r="BG591" s="192">
        <f>IF(N591="zákl. přenesená",J591,0)</f>
        <v>0</v>
      </c>
      <c r="BH591" s="192">
        <f>IF(N591="sníž. přenesená",J591,0)</f>
        <v>0</v>
      </c>
      <c r="BI591" s="192">
        <f>IF(N591="nulová",J591,0)</f>
        <v>0</v>
      </c>
      <c r="BJ591" s="19" t="s">
        <v>78</v>
      </c>
      <c r="BK591" s="192">
        <f>ROUND(I591*H591,2)</f>
        <v>0</v>
      </c>
      <c r="BL591" s="19" t="s">
        <v>312</v>
      </c>
      <c r="BM591" s="191" t="s">
        <v>2020</v>
      </c>
    </row>
    <row r="592" spans="1:65" s="2" customFormat="1" ht="19.5">
      <c r="A592" s="36"/>
      <c r="B592" s="37"/>
      <c r="C592" s="38"/>
      <c r="D592" s="193" t="s">
        <v>189</v>
      </c>
      <c r="E592" s="38"/>
      <c r="F592" s="194" t="s">
        <v>2021</v>
      </c>
      <c r="G592" s="38"/>
      <c r="H592" s="38"/>
      <c r="I592" s="195"/>
      <c r="J592" s="38"/>
      <c r="K592" s="38"/>
      <c r="L592" s="41"/>
      <c r="M592" s="196"/>
      <c r="N592" s="197"/>
      <c r="O592" s="66"/>
      <c r="P592" s="66"/>
      <c r="Q592" s="66"/>
      <c r="R592" s="66"/>
      <c r="S592" s="66"/>
      <c r="T592" s="67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T592" s="19" t="s">
        <v>189</v>
      </c>
      <c r="AU592" s="19" t="s">
        <v>80</v>
      </c>
    </row>
    <row r="593" spans="1:65" s="2" customFormat="1" ht="11.25">
      <c r="A593" s="36"/>
      <c r="B593" s="37"/>
      <c r="C593" s="38"/>
      <c r="D593" s="198" t="s">
        <v>191</v>
      </c>
      <c r="E593" s="38"/>
      <c r="F593" s="199" t="s">
        <v>2022</v>
      </c>
      <c r="G593" s="38"/>
      <c r="H593" s="38"/>
      <c r="I593" s="195"/>
      <c r="J593" s="38"/>
      <c r="K593" s="38"/>
      <c r="L593" s="41"/>
      <c r="M593" s="196"/>
      <c r="N593" s="197"/>
      <c r="O593" s="66"/>
      <c r="P593" s="66"/>
      <c r="Q593" s="66"/>
      <c r="R593" s="66"/>
      <c r="S593" s="66"/>
      <c r="T593" s="67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T593" s="19" t="s">
        <v>191</v>
      </c>
      <c r="AU593" s="19" t="s">
        <v>80</v>
      </c>
    </row>
    <row r="594" spans="1:65" s="13" customFormat="1" ht="11.25">
      <c r="B594" s="200"/>
      <c r="C594" s="201"/>
      <c r="D594" s="193" t="s">
        <v>193</v>
      </c>
      <c r="E594" s="202" t="s">
        <v>19</v>
      </c>
      <c r="F594" s="203" t="s">
        <v>1727</v>
      </c>
      <c r="G594" s="201"/>
      <c r="H594" s="202" t="s">
        <v>19</v>
      </c>
      <c r="I594" s="204"/>
      <c r="J594" s="201"/>
      <c r="K594" s="201"/>
      <c r="L594" s="205"/>
      <c r="M594" s="206"/>
      <c r="N594" s="207"/>
      <c r="O594" s="207"/>
      <c r="P594" s="207"/>
      <c r="Q594" s="207"/>
      <c r="R594" s="207"/>
      <c r="S594" s="207"/>
      <c r="T594" s="208"/>
      <c r="AT594" s="209" t="s">
        <v>193</v>
      </c>
      <c r="AU594" s="209" t="s">
        <v>80</v>
      </c>
      <c r="AV594" s="13" t="s">
        <v>78</v>
      </c>
      <c r="AW594" s="13" t="s">
        <v>33</v>
      </c>
      <c r="AX594" s="13" t="s">
        <v>71</v>
      </c>
      <c r="AY594" s="209" t="s">
        <v>180</v>
      </c>
    </row>
    <row r="595" spans="1:65" s="14" customFormat="1" ht="11.25">
      <c r="B595" s="210"/>
      <c r="C595" s="211"/>
      <c r="D595" s="193" t="s">
        <v>193</v>
      </c>
      <c r="E595" s="212" t="s">
        <v>19</v>
      </c>
      <c r="F595" s="213" t="s">
        <v>2005</v>
      </c>
      <c r="G595" s="211"/>
      <c r="H595" s="214">
        <v>11.3</v>
      </c>
      <c r="I595" s="215"/>
      <c r="J595" s="211"/>
      <c r="K595" s="211"/>
      <c r="L595" s="216"/>
      <c r="M595" s="217"/>
      <c r="N595" s="218"/>
      <c r="O595" s="218"/>
      <c r="P595" s="218"/>
      <c r="Q595" s="218"/>
      <c r="R595" s="218"/>
      <c r="S595" s="218"/>
      <c r="T595" s="219"/>
      <c r="AT595" s="220" t="s">
        <v>193</v>
      </c>
      <c r="AU595" s="220" t="s">
        <v>80</v>
      </c>
      <c r="AV595" s="14" t="s">
        <v>80</v>
      </c>
      <c r="AW595" s="14" t="s">
        <v>33</v>
      </c>
      <c r="AX595" s="14" t="s">
        <v>71</v>
      </c>
      <c r="AY595" s="220" t="s">
        <v>180</v>
      </c>
    </row>
    <row r="596" spans="1:65" s="14" customFormat="1" ht="22.5">
      <c r="B596" s="210"/>
      <c r="C596" s="211"/>
      <c r="D596" s="193" t="s">
        <v>193</v>
      </c>
      <c r="E596" s="212" t="s">
        <v>19</v>
      </c>
      <c r="F596" s="213" t="s">
        <v>1735</v>
      </c>
      <c r="G596" s="211"/>
      <c r="H596" s="214">
        <v>73.254000000000005</v>
      </c>
      <c r="I596" s="215"/>
      <c r="J596" s="211"/>
      <c r="K596" s="211"/>
      <c r="L596" s="216"/>
      <c r="M596" s="217"/>
      <c r="N596" s="218"/>
      <c r="O596" s="218"/>
      <c r="P596" s="218"/>
      <c r="Q596" s="218"/>
      <c r="R596" s="218"/>
      <c r="S596" s="218"/>
      <c r="T596" s="219"/>
      <c r="AT596" s="220" t="s">
        <v>193</v>
      </c>
      <c r="AU596" s="220" t="s">
        <v>80</v>
      </c>
      <c r="AV596" s="14" t="s">
        <v>80</v>
      </c>
      <c r="AW596" s="14" t="s">
        <v>33</v>
      </c>
      <c r="AX596" s="14" t="s">
        <v>71</v>
      </c>
      <c r="AY596" s="220" t="s">
        <v>180</v>
      </c>
    </row>
    <row r="597" spans="1:65" s="14" customFormat="1" ht="11.25">
      <c r="B597" s="210"/>
      <c r="C597" s="211"/>
      <c r="D597" s="193" t="s">
        <v>193</v>
      </c>
      <c r="E597" s="212" t="s">
        <v>19</v>
      </c>
      <c r="F597" s="213" t="s">
        <v>1736</v>
      </c>
      <c r="G597" s="211"/>
      <c r="H597" s="214">
        <v>2.1</v>
      </c>
      <c r="I597" s="215"/>
      <c r="J597" s="211"/>
      <c r="K597" s="211"/>
      <c r="L597" s="216"/>
      <c r="M597" s="217"/>
      <c r="N597" s="218"/>
      <c r="O597" s="218"/>
      <c r="P597" s="218"/>
      <c r="Q597" s="218"/>
      <c r="R597" s="218"/>
      <c r="S597" s="218"/>
      <c r="T597" s="219"/>
      <c r="AT597" s="220" t="s">
        <v>193</v>
      </c>
      <c r="AU597" s="220" t="s">
        <v>80</v>
      </c>
      <c r="AV597" s="14" t="s">
        <v>80</v>
      </c>
      <c r="AW597" s="14" t="s">
        <v>33</v>
      </c>
      <c r="AX597" s="14" t="s">
        <v>71</v>
      </c>
      <c r="AY597" s="220" t="s">
        <v>180</v>
      </c>
    </row>
    <row r="598" spans="1:65" s="13" customFormat="1" ht="11.25">
      <c r="B598" s="200"/>
      <c r="C598" s="201"/>
      <c r="D598" s="193" t="s">
        <v>193</v>
      </c>
      <c r="E598" s="202" t="s">
        <v>19</v>
      </c>
      <c r="F598" s="203" t="s">
        <v>1830</v>
      </c>
      <c r="G598" s="201"/>
      <c r="H598" s="202" t="s">
        <v>19</v>
      </c>
      <c r="I598" s="204"/>
      <c r="J598" s="201"/>
      <c r="K598" s="201"/>
      <c r="L598" s="205"/>
      <c r="M598" s="206"/>
      <c r="N598" s="207"/>
      <c r="O598" s="207"/>
      <c r="P598" s="207"/>
      <c r="Q598" s="207"/>
      <c r="R598" s="207"/>
      <c r="S598" s="207"/>
      <c r="T598" s="208"/>
      <c r="AT598" s="209" t="s">
        <v>193</v>
      </c>
      <c r="AU598" s="209" t="s">
        <v>80</v>
      </c>
      <c r="AV598" s="13" t="s">
        <v>78</v>
      </c>
      <c r="AW598" s="13" t="s">
        <v>33</v>
      </c>
      <c r="AX598" s="13" t="s">
        <v>71</v>
      </c>
      <c r="AY598" s="209" t="s">
        <v>180</v>
      </c>
    </row>
    <row r="599" spans="1:65" s="14" customFormat="1" ht="11.25">
      <c r="B599" s="210"/>
      <c r="C599" s="211"/>
      <c r="D599" s="193" t="s">
        <v>193</v>
      </c>
      <c r="E599" s="212" t="s">
        <v>19</v>
      </c>
      <c r="F599" s="213" t="s">
        <v>2023</v>
      </c>
      <c r="G599" s="211"/>
      <c r="H599" s="214">
        <v>-4</v>
      </c>
      <c r="I599" s="215"/>
      <c r="J599" s="211"/>
      <c r="K599" s="211"/>
      <c r="L599" s="216"/>
      <c r="M599" s="217"/>
      <c r="N599" s="218"/>
      <c r="O599" s="218"/>
      <c r="P599" s="218"/>
      <c r="Q599" s="218"/>
      <c r="R599" s="218"/>
      <c r="S599" s="218"/>
      <c r="T599" s="219"/>
      <c r="AT599" s="220" t="s">
        <v>193</v>
      </c>
      <c r="AU599" s="220" t="s">
        <v>80</v>
      </c>
      <c r="AV599" s="14" t="s">
        <v>80</v>
      </c>
      <c r="AW599" s="14" t="s">
        <v>33</v>
      </c>
      <c r="AX599" s="14" t="s">
        <v>71</v>
      </c>
      <c r="AY599" s="220" t="s">
        <v>180</v>
      </c>
    </row>
    <row r="600" spans="1:65" s="14" customFormat="1" ht="11.25">
      <c r="B600" s="210"/>
      <c r="C600" s="211"/>
      <c r="D600" s="193" t="s">
        <v>193</v>
      </c>
      <c r="E600" s="212" t="s">
        <v>19</v>
      </c>
      <c r="F600" s="213" t="s">
        <v>2024</v>
      </c>
      <c r="G600" s="211"/>
      <c r="H600" s="214">
        <v>-25.056000000000001</v>
      </c>
      <c r="I600" s="215"/>
      <c r="J600" s="211"/>
      <c r="K600" s="211"/>
      <c r="L600" s="216"/>
      <c r="M600" s="217"/>
      <c r="N600" s="218"/>
      <c r="O600" s="218"/>
      <c r="P600" s="218"/>
      <c r="Q600" s="218"/>
      <c r="R600" s="218"/>
      <c r="S600" s="218"/>
      <c r="T600" s="219"/>
      <c r="AT600" s="220" t="s">
        <v>193</v>
      </c>
      <c r="AU600" s="220" t="s">
        <v>80</v>
      </c>
      <c r="AV600" s="14" t="s">
        <v>80</v>
      </c>
      <c r="AW600" s="14" t="s">
        <v>33</v>
      </c>
      <c r="AX600" s="14" t="s">
        <v>71</v>
      </c>
      <c r="AY600" s="220" t="s">
        <v>180</v>
      </c>
    </row>
    <row r="601" spans="1:65" s="15" customFormat="1" ht="11.25">
      <c r="B601" s="221"/>
      <c r="C601" s="222"/>
      <c r="D601" s="193" t="s">
        <v>193</v>
      </c>
      <c r="E601" s="223" t="s">
        <v>19</v>
      </c>
      <c r="F601" s="224" t="s">
        <v>238</v>
      </c>
      <c r="G601" s="222"/>
      <c r="H601" s="225">
        <v>57.597999999999999</v>
      </c>
      <c r="I601" s="226"/>
      <c r="J601" s="222"/>
      <c r="K601" s="222"/>
      <c r="L601" s="227"/>
      <c r="M601" s="228"/>
      <c r="N601" s="229"/>
      <c r="O601" s="229"/>
      <c r="P601" s="229"/>
      <c r="Q601" s="229"/>
      <c r="R601" s="229"/>
      <c r="S601" s="229"/>
      <c r="T601" s="230"/>
      <c r="AT601" s="231" t="s">
        <v>193</v>
      </c>
      <c r="AU601" s="231" t="s">
        <v>80</v>
      </c>
      <c r="AV601" s="15" t="s">
        <v>187</v>
      </c>
      <c r="AW601" s="15" t="s">
        <v>33</v>
      </c>
      <c r="AX601" s="15" t="s">
        <v>78</v>
      </c>
      <c r="AY601" s="231" t="s">
        <v>180</v>
      </c>
    </row>
    <row r="602" spans="1:65" s="2" customFormat="1" ht="33" customHeight="1">
      <c r="A602" s="36"/>
      <c r="B602" s="37"/>
      <c r="C602" s="180" t="s">
        <v>901</v>
      </c>
      <c r="D602" s="180" t="s">
        <v>182</v>
      </c>
      <c r="E602" s="181" t="s">
        <v>2025</v>
      </c>
      <c r="F602" s="182" t="s">
        <v>2026</v>
      </c>
      <c r="G602" s="183" t="s">
        <v>230</v>
      </c>
      <c r="H602" s="184">
        <v>57.597999999999999</v>
      </c>
      <c r="I602" s="185"/>
      <c r="J602" s="186">
        <f>ROUND(I602*H602,2)</f>
        <v>0</v>
      </c>
      <c r="K602" s="182" t="s">
        <v>186</v>
      </c>
      <c r="L602" s="41"/>
      <c r="M602" s="187" t="s">
        <v>19</v>
      </c>
      <c r="N602" s="188" t="s">
        <v>42</v>
      </c>
      <c r="O602" s="66"/>
      <c r="P602" s="189">
        <f>O602*H602</f>
        <v>0</v>
      </c>
      <c r="Q602" s="189">
        <v>1.2999999999999999E-4</v>
      </c>
      <c r="R602" s="189">
        <f>Q602*H602</f>
        <v>7.4877399999999988E-3</v>
      </c>
      <c r="S602" s="189">
        <v>0</v>
      </c>
      <c r="T602" s="190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191" t="s">
        <v>312</v>
      </c>
      <c r="AT602" s="191" t="s">
        <v>182</v>
      </c>
      <c r="AU602" s="191" t="s">
        <v>80</v>
      </c>
      <c r="AY602" s="19" t="s">
        <v>180</v>
      </c>
      <c r="BE602" s="192">
        <f>IF(N602="základní",J602,0)</f>
        <v>0</v>
      </c>
      <c r="BF602" s="192">
        <f>IF(N602="snížená",J602,0)</f>
        <v>0</v>
      </c>
      <c r="BG602" s="192">
        <f>IF(N602="zákl. přenesená",J602,0)</f>
        <v>0</v>
      </c>
      <c r="BH602" s="192">
        <f>IF(N602="sníž. přenesená",J602,0)</f>
        <v>0</v>
      </c>
      <c r="BI602" s="192">
        <f>IF(N602="nulová",J602,0)</f>
        <v>0</v>
      </c>
      <c r="BJ602" s="19" t="s">
        <v>78</v>
      </c>
      <c r="BK602" s="192">
        <f>ROUND(I602*H602,2)</f>
        <v>0</v>
      </c>
      <c r="BL602" s="19" t="s">
        <v>312</v>
      </c>
      <c r="BM602" s="191" t="s">
        <v>2027</v>
      </c>
    </row>
    <row r="603" spans="1:65" s="2" customFormat="1" ht="29.25">
      <c r="A603" s="36"/>
      <c r="B603" s="37"/>
      <c r="C603" s="38"/>
      <c r="D603" s="193" t="s">
        <v>189</v>
      </c>
      <c r="E603" s="38"/>
      <c r="F603" s="194" t="s">
        <v>2028</v>
      </c>
      <c r="G603" s="38"/>
      <c r="H603" s="38"/>
      <c r="I603" s="195"/>
      <c r="J603" s="38"/>
      <c r="K603" s="38"/>
      <c r="L603" s="41"/>
      <c r="M603" s="196"/>
      <c r="N603" s="197"/>
      <c r="O603" s="66"/>
      <c r="P603" s="66"/>
      <c r="Q603" s="66"/>
      <c r="R603" s="66"/>
      <c r="S603" s="66"/>
      <c r="T603" s="67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T603" s="19" t="s">
        <v>189</v>
      </c>
      <c r="AU603" s="19" t="s">
        <v>80</v>
      </c>
    </row>
    <row r="604" spans="1:65" s="2" customFormat="1" ht="11.25">
      <c r="A604" s="36"/>
      <c r="B604" s="37"/>
      <c r="C604" s="38"/>
      <c r="D604" s="198" t="s">
        <v>191</v>
      </c>
      <c r="E604" s="38"/>
      <c r="F604" s="199" t="s">
        <v>2029</v>
      </c>
      <c r="G604" s="38"/>
      <c r="H604" s="38"/>
      <c r="I604" s="195"/>
      <c r="J604" s="38"/>
      <c r="K604" s="38"/>
      <c r="L604" s="41"/>
      <c r="M604" s="196"/>
      <c r="N604" s="197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191</v>
      </c>
      <c r="AU604" s="19" t="s">
        <v>80</v>
      </c>
    </row>
    <row r="605" spans="1:65" s="13" customFormat="1" ht="11.25">
      <c r="B605" s="200"/>
      <c r="C605" s="201"/>
      <c r="D605" s="193" t="s">
        <v>193</v>
      </c>
      <c r="E605" s="202" t="s">
        <v>19</v>
      </c>
      <c r="F605" s="203" t="s">
        <v>1727</v>
      </c>
      <c r="G605" s="201"/>
      <c r="H605" s="202" t="s">
        <v>19</v>
      </c>
      <c r="I605" s="204"/>
      <c r="J605" s="201"/>
      <c r="K605" s="201"/>
      <c r="L605" s="205"/>
      <c r="M605" s="206"/>
      <c r="N605" s="207"/>
      <c r="O605" s="207"/>
      <c r="P605" s="207"/>
      <c r="Q605" s="207"/>
      <c r="R605" s="207"/>
      <c r="S605" s="207"/>
      <c r="T605" s="208"/>
      <c r="AT605" s="209" t="s">
        <v>193</v>
      </c>
      <c r="AU605" s="209" t="s">
        <v>80</v>
      </c>
      <c r="AV605" s="13" t="s">
        <v>78</v>
      </c>
      <c r="AW605" s="13" t="s">
        <v>33</v>
      </c>
      <c r="AX605" s="13" t="s">
        <v>71</v>
      </c>
      <c r="AY605" s="209" t="s">
        <v>180</v>
      </c>
    </row>
    <row r="606" spans="1:65" s="14" customFormat="1" ht="11.25">
      <c r="B606" s="210"/>
      <c r="C606" s="211"/>
      <c r="D606" s="193" t="s">
        <v>193</v>
      </c>
      <c r="E606" s="212" t="s">
        <v>19</v>
      </c>
      <c r="F606" s="213" t="s">
        <v>2005</v>
      </c>
      <c r="G606" s="211"/>
      <c r="H606" s="214">
        <v>11.3</v>
      </c>
      <c r="I606" s="215"/>
      <c r="J606" s="211"/>
      <c r="K606" s="211"/>
      <c r="L606" s="216"/>
      <c r="M606" s="217"/>
      <c r="N606" s="218"/>
      <c r="O606" s="218"/>
      <c r="P606" s="218"/>
      <c r="Q606" s="218"/>
      <c r="R606" s="218"/>
      <c r="S606" s="218"/>
      <c r="T606" s="219"/>
      <c r="AT606" s="220" t="s">
        <v>193</v>
      </c>
      <c r="AU606" s="220" t="s">
        <v>80</v>
      </c>
      <c r="AV606" s="14" t="s">
        <v>80</v>
      </c>
      <c r="AW606" s="14" t="s">
        <v>33</v>
      </c>
      <c r="AX606" s="14" t="s">
        <v>71</v>
      </c>
      <c r="AY606" s="220" t="s">
        <v>180</v>
      </c>
    </row>
    <row r="607" spans="1:65" s="14" customFormat="1" ht="22.5">
      <c r="B607" s="210"/>
      <c r="C607" s="211"/>
      <c r="D607" s="193" t="s">
        <v>193</v>
      </c>
      <c r="E607" s="212" t="s">
        <v>19</v>
      </c>
      <c r="F607" s="213" t="s">
        <v>1735</v>
      </c>
      <c r="G607" s="211"/>
      <c r="H607" s="214">
        <v>73.254000000000005</v>
      </c>
      <c r="I607" s="215"/>
      <c r="J607" s="211"/>
      <c r="K607" s="211"/>
      <c r="L607" s="216"/>
      <c r="M607" s="217"/>
      <c r="N607" s="218"/>
      <c r="O607" s="218"/>
      <c r="P607" s="218"/>
      <c r="Q607" s="218"/>
      <c r="R607" s="218"/>
      <c r="S607" s="218"/>
      <c r="T607" s="219"/>
      <c r="AT607" s="220" t="s">
        <v>193</v>
      </c>
      <c r="AU607" s="220" t="s">
        <v>80</v>
      </c>
      <c r="AV607" s="14" t="s">
        <v>80</v>
      </c>
      <c r="AW607" s="14" t="s">
        <v>33</v>
      </c>
      <c r="AX607" s="14" t="s">
        <v>71</v>
      </c>
      <c r="AY607" s="220" t="s">
        <v>180</v>
      </c>
    </row>
    <row r="608" spans="1:65" s="14" customFormat="1" ht="11.25">
      <c r="B608" s="210"/>
      <c r="C608" s="211"/>
      <c r="D608" s="193" t="s">
        <v>193</v>
      </c>
      <c r="E608" s="212" t="s">
        <v>19</v>
      </c>
      <c r="F608" s="213" t="s">
        <v>1736</v>
      </c>
      <c r="G608" s="211"/>
      <c r="H608" s="214">
        <v>2.1</v>
      </c>
      <c r="I608" s="215"/>
      <c r="J608" s="211"/>
      <c r="K608" s="211"/>
      <c r="L608" s="216"/>
      <c r="M608" s="217"/>
      <c r="N608" s="218"/>
      <c r="O608" s="218"/>
      <c r="P608" s="218"/>
      <c r="Q608" s="218"/>
      <c r="R608" s="218"/>
      <c r="S608" s="218"/>
      <c r="T608" s="219"/>
      <c r="AT608" s="220" t="s">
        <v>193</v>
      </c>
      <c r="AU608" s="220" t="s">
        <v>80</v>
      </c>
      <c r="AV608" s="14" t="s">
        <v>80</v>
      </c>
      <c r="AW608" s="14" t="s">
        <v>33</v>
      </c>
      <c r="AX608" s="14" t="s">
        <v>71</v>
      </c>
      <c r="AY608" s="220" t="s">
        <v>180</v>
      </c>
    </row>
    <row r="609" spans="1:65" s="13" customFormat="1" ht="11.25">
      <c r="B609" s="200"/>
      <c r="C609" s="201"/>
      <c r="D609" s="193" t="s">
        <v>193</v>
      </c>
      <c r="E609" s="202" t="s">
        <v>19</v>
      </c>
      <c r="F609" s="203" t="s">
        <v>1830</v>
      </c>
      <c r="G609" s="201"/>
      <c r="H609" s="202" t="s">
        <v>19</v>
      </c>
      <c r="I609" s="204"/>
      <c r="J609" s="201"/>
      <c r="K609" s="201"/>
      <c r="L609" s="205"/>
      <c r="M609" s="206"/>
      <c r="N609" s="207"/>
      <c r="O609" s="207"/>
      <c r="P609" s="207"/>
      <c r="Q609" s="207"/>
      <c r="R609" s="207"/>
      <c r="S609" s="207"/>
      <c r="T609" s="208"/>
      <c r="AT609" s="209" t="s">
        <v>193</v>
      </c>
      <c r="AU609" s="209" t="s">
        <v>80</v>
      </c>
      <c r="AV609" s="13" t="s">
        <v>78</v>
      </c>
      <c r="AW609" s="13" t="s">
        <v>33</v>
      </c>
      <c r="AX609" s="13" t="s">
        <v>71</v>
      </c>
      <c r="AY609" s="209" t="s">
        <v>180</v>
      </c>
    </row>
    <row r="610" spans="1:65" s="14" customFormat="1" ht="11.25">
      <c r="B610" s="210"/>
      <c r="C610" s="211"/>
      <c r="D610" s="193" t="s">
        <v>193</v>
      </c>
      <c r="E610" s="212" t="s">
        <v>19</v>
      </c>
      <c r="F610" s="213" t="s">
        <v>2023</v>
      </c>
      <c r="G610" s="211"/>
      <c r="H610" s="214">
        <v>-4</v>
      </c>
      <c r="I610" s="215"/>
      <c r="J610" s="211"/>
      <c r="K610" s="211"/>
      <c r="L610" s="216"/>
      <c r="M610" s="217"/>
      <c r="N610" s="218"/>
      <c r="O610" s="218"/>
      <c r="P610" s="218"/>
      <c r="Q610" s="218"/>
      <c r="R610" s="218"/>
      <c r="S610" s="218"/>
      <c r="T610" s="219"/>
      <c r="AT610" s="220" t="s">
        <v>193</v>
      </c>
      <c r="AU610" s="220" t="s">
        <v>80</v>
      </c>
      <c r="AV610" s="14" t="s">
        <v>80</v>
      </c>
      <c r="AW610" s="14" t="s">
        <v>33</v>
      </c>
      <c r="AX610" s="14" t="s">
        <v>71</v>
      </c>
      <c r="AY610" s="220" t="s">
        <v>180</v>
      </c>
    </row>
    <row r="611" spans="1:65" s="14" customFormat="1" ht="11.25">
      <c r="B611" s="210"/>
      <c r="C611" s="211"/>
      <c r="D611" s="193" t="s">
        <v>193</v>
      </c>
      <c r="E611" s="212" t="s">
        <v>19</v>
      </c>
      <c r="F611" s="213" t="s">
        <v>2024</v>
      </c>
      <c r="G611" s="211"/>
      <c r="H611" s="214">
        <v>-25.056000000000001</v>
      </c>
      <c r="I611" s="215"/>
      <c r="J611" s="211"/>
      <c r="K611" s="211"/>
      <c r="L611" s="216"/>
      <c r="M611" s="217"/>
      <c r="N611" s="218"/>
      <c r="O611" s="218"/>
      <c r="P611" s="218"/>
      <c r="Q611" s="218"/>
      <c r="R611" s="218"/>
      <c r="S611" s="218"/>
      <c r="T611" s="219"/>
      <c r="AT611" s="220" t="s">
        <v>193</v>
      </c>
      <c r="AU611" s="220" t="s">
        <v>80</v>
      </c>
      <c r="AV611" s="14" t="s">
        <v>80</v>
      </c>
      <c r="AW611" s="14" t="s">
        <v>33</v>
      </c>
      <c r="AX611" s="14" t="s">
        <v>71</v>
      </c>
      <c r="AY611" s="220" t="s">
        <v>180</v>
      </c>
    </row>
    <row r="612" spans="1:65" s="15" customFormat="1" ht="11.25">
      <c r="B612" s="221"/>
      <c r="C612" s="222"/>
      <c r="D612" s="193" t="s">
        <v>193</v>
      </c>
      <c r="E612" s="223" t="s">
        <v>19</v>
      </c>
      <c r="F612" s="224" t="s">
        <v>238</v>
      </c>
      <c r="G612" s="222"/>
      <c r="H612" s="225">
        <v>57.597999999999999</v>
      </c>
      <c r="I612" s="226"/>
      <c r="J612" s="222"/>
      <c r="K612" s="222"/>
      <c r="L612" s="227"/>
      <c r="M612" s="228"/>
      <c r="N612" s="229"/>
      <c r="O612" s="229"/>
      <c r="P612" s="229"/>
      <c r="Q612" s="229"/>
      <c r="R612" s="229"/>
      <c r="S612" s="229"/>
      <c r="T612" s="230"/>
      <c r="AT612" s="231" t="s">
        <v>193</v>
      </c>
      <c r="AU612" s="231" t="s">
        <v>80</v>
      </c>
      <c r="AV612" s="15" t="s">
        <v>187</v>
      </c>
      <c r="AW612" s="15" t="s">
        <v>33</v>
      </c>
      <c r="AX612" s="15" t="s">
        <v>78</v>
      </c>
      <c r="AY612" s="231" t="s">
        <v>180</v>
      </c>
    </row>
    <row r="613" spans="1:65" s="12" customFormat="1" ht="22.9" customHeight="1">
      <c r="B613" s="164"/>
      <c r="C613" s="165"/>
      <c r="D613" s="166" t="s">
        <v>70</v>
      </c>
      <c r="E613" s="178" t="s">
        <v>1586</v>
      </c>
      <c r="F613" s="178" t="s">
        <v>1587</v>
      </c>
      <c r="G613" s="165"/>
      <c r="H613" s="165"/>
      <c r="I613" s="168"/>
      <c r="J613" s="179">
        <f>BK613</f>
        <v>0</v>
      </c>
      <c r="K613" s="165"/>
      <c r="L613" s="170"/>
      <c r="M613" s="171"/>
      <c r="N613" s="172"/>
      <c r="O613" s="172"/>
      <c r="P613" s="173">
        <f>SUM(P614:P623)</f>
        <v>0</v>
      </c>
      <c r="Q613" s="172"/>
      <c r="R613" s="173">
        <f>SUM(R614:R623)</f>
        <v>0</v>
      </c>
      <c r="S613" s="172"/>
      <c r="T613" s="174">
        <f>SUM(T614:T623)</f>
        <v>0</v>
      </c>
      <c r="AR613" s="175" t="s">
        <v>80</v>
      </c>
      <c r="AT613" s="176" t="s">
        <v>70</v>
      </c>
      <c r="AU613" s="176" t="s">
        <v>78</v>
      </c>
      <c r="AY613" s="175" t="s">
        <v>180</v>
      </c>
      <c r="BK613" s="177">
        <f>SUM(BK614:BK623)</f>
        <v>0</v>
      </c>
    </row>
    <row r="614" spans="1:65" s="2" customFormat="1" ht="16.5" customHeight="1">
      <c r="A614" s="36"/>
      <c r="B614" s="37"/>
      <c r="C614" s="180" t="s">
        <v>920</v>
      </c>
      <c r="D614" s="180" t="s">
        <v>182</v>
      </c>
      <c r="E614" s="181" t="s">
        <v>1589</v>
      </c>
      <c r="F614" s="182" t="s">
        <v>1590</v>
      </c>
      <c r="G614" s="183" t="s">
        <v>1591</v>
      </c>
      <c r="H614" s="184">
        <v>16</v>
      </c>
      <c r="I614" s="185"/>
      <c r="J614" s="186">
        <f>ROUND(I614*H614,2)</f>
        <v>0</v>
      </c>
      <c r="K614" s="182" t="s">
        <v>1592</v>
      </c>
      <c r="L614" s="41"/>
      <c r="M614" s="187" t="s">
        <v>19</v>
      </c>
      <c r="N614" s="188" t="s">
        <v>42</v>
      </c>
      <c r="O614" s="66"/>
      <c r="P614" s="189">
        <f>O614*H614</f>
        <v>0</v>
      </c>
      <c r="Q614" s="189">
        <v>0</v>
      </c>
      <c r="R614" s="189">
        <f>Q614*H614</f>
        <v>0</v>
      </c>
      <c r="S614" s="189">
        <v>0</v>
      </c>
      <c r="T614" s="190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191" t="s">
        <v>312</v>
      </c>
      <c r="AT614" s="191" t="s">
        <v>182</v>
      </c>
      <c r="AU614" s="191" t="s">
        <v>80</v>
      </c>
      <c r="AY614" s="19" t="s">
        <v>180</v>
      </c>
      <c r="BE614" s="192">
        <f>IF(N614="základní",J614,0)</f>
        <v>0</v>
      </c>
      <c r="BF614" s="192">
        <f>IF(N614="snížená",J614,0)</f>
        <v>0</v>
      </c>
      <c r="BG614" s="192">
        <f>IF(N614="zákl. přenesená",J614,0)</f>
        <v>0</v>
      </c>
      <c r="BH614" s="192">
        <f>IF(N614="sníž. přenesená",J614,0)</f>
        <v>0</v>
      </c>
      <c r="BI614" s="192">
        <f>IF(N614="nulová",J614,0)</f>
        <v>0</v>
      </c>
      <c r="BJ614" s="19" t="s">
        <v>78</v>
      </c>
      <c r="BK614" s="192">
        <f>ROUND(I614*H614,2)</f>
        <v>0</v>
      </c>
      <c r="BL614" s="19" t="s">
        <v>312</v>
      </c>
      <c r="BM614" s="191" t="s">
        <v>2030</v>
      </c>
    </row>
    <row r="615" spans="1:65" s="2" customFormat="1" ht="11.25">
      <c r="A615" s="36"/>
      <c r="B615" s="37"/>
      <c r="C615" s="38"/>
      <c r="D615" s="193" t="s">
        <v>189</v>
      </c>
      <c r="E615" s="38"/>
      <c r="F615" s="194" t="s">
        <v>1590</v>
      </c>
      <c r="G615" s="38"/>
      <c r="H615" s="38"/>
      <c r="I615" s="195"/>
      <c r="J615" s="38"/>
      <c r="K615" s="38"/>
      <c r="L615" s="41"/>
      <c r="M615" s="196"/>
      <c r="N615" s="197"/>
      <c r="O615" s="66"/>
      <c r="P615" s="66"/>
      <c r="Q615" s="66"/>
      <c r="R615" s="66"/>
      <c r="S615" s="66"/>
      <c r="T615" s="67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T615" s="19" t="s">
        <v>189</v>
      </c>
      <c r="AU615" s="19" t="s">
        <v>80</v>
      </c>
    </row>
    <row r="616" spans="1:65" s="13" customFormat="1" ht="22.5">
      <c r="B616" s="200"/>
      <c r="C616" s="201"/>
      <c r="D616" s="193" t="s">
        <v>193</v>
      </c>
      <c r="E616" s="202" t="s">
        <v>19</v>
      </c>
      <c r="F616" s="203" t="s">
        <v>1594</v>
      </c>
      <c r="G616" s="201"/>
      <c r="H616" s="202" t="s">
        <v>19</v>
      </c>
      <c r="I616" s="204"/>
      <c r="J616" s="201"/>
      <c r="K616" s="201"/>
      <c r="L616" s="205"/>
      <c r="M616" s="206"/>
      <c r="N616" s="207"/>
      <c r="O616" s="207"/>
      <c r="P616" s="207"/>
      <c r="Q616" s="207"/>
      <c r="R616" s="207"/>
      <c r="S616" s="207"/>
      <c r="T616" s="208"/>
      <c r="AT616" s="209" t="s">
        <v>193</v>
      </c>
      <c r="AU616" s="209" t="s">
        <v>80</v>
      </c>
      <c r="AV616" s="13" t="s">
        <v>78</v>
      </c>
      <c r="AW616" s="13" t="s">
        <v>33</v>
      </c>
      <c r="AX616" s="13" t="s">
        <v>71</v>
      </c>
      <c r="AY616" s="209" t="s">
        <v>180</v>
      </c>
    </row>
    <row r="617" spans="1:65" s="14" customFormat="1" ht="11.25">
      <c r="B617" s="210"/>
      <c r="C617" s="211"/>
      <c r="D617" s="193" t="s">
        <v>193</v>
      </c>
      <c r="E617" s="212" t="s">
        <v>19</v>
      </c>
      <c r="F617" s="213" t="s">
        <v>2031</v>
      </c>
      <c r="G617" s="211"/>
      <c r="H617" s="214">
        <v>16</v>
      </c>
      <c r="I617" s="215"/>
      <c r="J617" s="211"/>
      <c r="K617" s="211"/>
      <c r="L617" s="216"/>
      <c r="M617" s="217"/>
      <c r="N617" s="218"/>
      <c r="O617" s="218"/>
      <c r="P617" s="218"/>
      <c r="Q617" s="218"/>
      <c r="R617" s="218"/>
      <c r="S617" s="218"/>
      <c r="T617" s="219"/>
      <c r="AT617" s="220" t="s">
        <v>193</v>
      </c>
      <c r="AU617" s="220" t="s">
        <v>80</v>
      </c>
      <c r="AV617" s="14" t="s">
        <v>80</v>
      </c>
      <c r="AW617" s="14" t="s">
        <v>33</v>
      </c>
      <c r="AX617" s="14" t="s">
        <v>78</v>
      </c>
      <c r="AY617" s="220" t="s">
        <v>180</v>
      </c>
    </row>
    <row r="618" spans="1:65" s="13" customFormat="1" ht="11.25">
      <c r="B618" s="200"/>
      <c r="C618" s="201"/>
      <c r="D618" s="193" t="s">
        <v>193</v>
      </c>
      <c r="E618" s="202" t="s">
        <v>19</v>
      </c>
      <c r="F618" s="203" t="s">
        <v>1596</v>
      </c>
      <c r="G618" s="201"/>
      <c r="H618" s="202" t="s">
        <v>19</v>
      </c>
      <c r="I618" s="204"/>
      <c r="J618" s="201"/>
      <c r="K618" s="201"/>
      <c r="L618" s="205"/>
      <c r="M618" s="206"/>
      <c r="N618" s="207"/>
      <c r="O618" s="207"/>
      <c r="P618" s="207"/>
      <c r="Q618" s="207"/>
      <c r="R618" s="207"/>
      <c r="S618" s="207"/>
      <c r="T618" s="208"/>
      <c r="AT618" s="209" t="s">
        <v>193</v>
      </c>
      <c r="AU618" s="209" t="s">
        <v>80</v>
      </c>
      <c r="AV618" s="13" t="s">
        <v>78</v>
      </c>
      <c r="AW618" s="13" t="s">
        <v>33</v>
      </c>
      <c r="AX618" s="13" t="s">
        <v>71</v>
      </c>
      <c r="AY618" s="209" t="s">
        <v>180</v>
      </c>
    </row>
    <row r="619" spans="1:65" s="13" customFormat="1" ht="22.5">
      <c r="B619" s="200"/>
      <c r="C619" s="201"/>
      <c r="D619" s="193" t="s">
        <v>193</v>
      </c>
      <c r="E619" s="202" t="s">
        <v>19</v>
      </c>
      <c r="F619" s="203" t="s">
        <v>1597</v>
      </c>
      <c r="G619" s="201"/>
      <c r="H619" s="202" t="s">
        <v>19</v>
      </c>
      <c r="I619" s="204"/>
      <c r="J619" s="201"/>
      <c r="K619" s="201"/>
      <c r="L619" s="205"/>
      <c r="M619" s="206"/>
      <c r="N619" s="207"/>
      <c r="O619" s="207"/>
      <c r="P619" s="207"/>
      <c r="Q619" s="207"/>
      <c r="R619" s="207"/>
      <c r="S619" s="207"/>
      <c r="T619" s="208"/>
      <c r="AT619" s="209" t="s">
        <v>193</v>
      </c>
      <c r="AU619" s="209" t="s">
        <v>80</v>
      </c>
      <c r="AV619" s="13" t="s">
        <v>78</v>
      </c>
      <c r="AW619" s="13" t="s">
        <v>33</v>
      </c>
      <c r="AX619" s="13" t="s">
        <v>71</v>
      </c>
      <c r="AY619" s="209" t="s">
        <v>180</v>
      </c>
    </row>
    <row r="620" spans="1:65" s="13" customFormat="1" ht="11.25">
      <c r="B620" s="200"/>
      <c r="C620" s="201"/>
      <c r="D620" s="193" t="s">
        <v>193</v>
      </c>
      <c r="E620" s="202" t="s">
        <v>19</v>
      </c>
      <c r="F620" s="203" t="s">
        <v>1598</v>
      </c>
      <c r="G620" s="201"/>
      <c r="H620" s="202" t="s">
        <v>19</v>
      </c>
      <c r="I620" s="204"/>
      <c r="J620" s="201"/>
      <c r="K620" s="201"/>
      <c r="L620" s="205"/>
      <c r="M620" s="206"/>
      <c r="N620" s="207"/>
      <c r="O620" s="207"/>
      <c r="P620" s="207"/>
      <c r="Q620" s="207"/>
      <c r="R620" s="207"/>
      <c r="S620" s="207"/>
      <c r="T620" s="208"/>
      <c r="AT620" s="209" t="s">
        <v>193</v>
      </c>
      <c r="AU620" s="209" t="s">
        <v>80</v>
      </c>
      <c r="AV620" s="13" t="s">
        <v>78</v>
      </c>
      <c r="AW620" s="13" t="s">
        <v>33</v>
      </c>
      <c r="AX620" s="13" t="s">
        <v>71</v>
      </c>
      <c r="AY620" s="209" t="s">
        <v>180</v>
      </c>
    </row>
    <row r="621" spans="1:65" s="2" customFormat="1" ht="24.2" customHeight="1">
      <c r="A621" s="36"/>
      <c r="B621" s="37"/>
      <c r="C621" s="180" t="s">
        <v>489</v>
      </c>
      <c r="D621" s="180" t="s">
        <v>182</v>
      </c>
      <c r="E621" s="181" t="s">
        <v>1600</v>
      </c>
      <c r="F621" s="182" t="s">
        <v>1601</v>
      </c>
      <c r="G621" s="183" t="s">
        <v>832</v>
      </c>
      <c r="H621" s="184">
        <v>1</v>
      </c>
      <c r="I621" s="185"/>
      <c r="J621" s="186">
        <f>ROUND(I621*H621,2)</f>
        <v>0</v>
      </c>
      <c r="K621" s="182" t="s">
        <v>1592</v>
      </c>
      <c r="L621" s="41"/>
      <c r="M621" s="187" t="s">
        <v>19</v>
      </c>
      <c r="N621" s="188" t="s">
        <v>42</v>
      </c>
      <c r="O621" s="66"/>
      <c r="P621" s="189">
        <f>O621*H621</f>
        <v>0</v>
      </c>
      <c r="Q621" s="189">
        <v>0</v>
      </c>
      <c r="R621" s="189">
        <f>Q621*H621</f>
        <v>0</v>
      </c>
      <c r="S621" s="189">
        <v>0</v>
      </c>
      <c r="T621" s="190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91" t="s">
        <v>312</v>
      </c>
      <c r="AT621" s="191" t="s">
        <v>182</v>
      </c>
      <c r="AU621" s="191" t="s">
        <v>80</v>
      </c>
      <c r="AY621" s="19" t="s">
        <v>180</v>
      </c>
      <c r="BE621" s="192">
        <f>IF(N621="základní",J621,0)</f>
        <v>0</v>
      </c>
      <c r="BF621" s="192">
        <f>IF(N621="snížená",J621,0)</f>
        <v>0</v>
      </c>
      <c r="BG621" s="192">
        <f>IF(N621="zákl. přenesená",J621,0)</f>
        <v>0</v>
      </c>
      <c r="BH621" s="192">
        <f>IF(N621="sníž. přenesená",J621,0)</f>
        <v>0</v>
      </c>
      <c r="BI621" s="192">
        <f>IF(N621="nulová",J621,0)</f>
        <v>0</v>
      </c>
      <c r="BJ621" s="19" t="s">
        <v>78</v>
      </c>
      <c r="BK621" s="192">
        <f>ROUND(I621*H621,2)</f>
        <v>0</v>
      </c>
      <c r="BL621" s="19" t="s">
        <v>312</v>
      </c>
      <c r="BM621" s="191" t="s">
        <v>2032</v>
      </c>
    </row>
    <row r="622" spans="1:65" s="2" customFormat="1" ht="11.25">
      <c r="A622" s="36"/>
      <c r="B622" s="37"/>
      <c r="C622" s="38"/>
      <c r="D622" s="193" t="s">
        <v>189</v>
      </c>
      <c r="E622" s="38"/>
      <c r="F622" s="194" t="s">
        <v>1603</v>
      </c>
      <c r="G622" s="38"/>
      <c r="H622" s="38"/>
      <c r="I622" s="195"/>
      <c r="J622" s="38"/>
      <c r="K622" s="38"/>
      <c r="L622" s="41"/>
      <c r="M622" s="196"/>
      <c r="N622" s="197"/>
      <c r="O622" s="66"/>
      <c r="P622" s="66"/>
      <c r="Q622" s="66"/>
      <c r="R622" s="66"/>
      <c r="S622" s="66"/>
      <c r="T622" s="67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T622" s="19" t="s">
        <v>189</v>
      </c>
      <c r="AU622" s="19" t="s">
        <v>80</v>
      </c>
    </row>
    <row r="623" spans="1:65" s="14" customFormat="1" ht="33.75">
      <c r="B623" s="210"/>
      <c r="C623" s="211"/>
      <c r="D623" s="193" t="s">
        <v>193</v>
      </c>
      <c r="E623" s="212" t="s">
        <v>19</v>
      </c>
      <c r="F623" s="213" t="s">
        <v>1604</v>
      </c>
      <c r="G623" s="211"/>
      <c r="H623" s="214">
        <v>1</v>
      </c>
      <c r="I623" s="215"/>
      <c r="J623" s="211"/>
      <c r="K623" s="211"/>
      <c r="L623" s="216"/>
      <c r="M623" s="254"/>
      <c r="N623" s="255"/>
      <c r="O623" s="255"/>
      <c r="P623" s="255"/>
      <c r="Q623" s="255"/>
      <c r="R623" s="255"/>
      <c r="S623" s="255"/>
      <c r="T623" s="256"/>
      <c r="AT623" s="220" t="s">
        <v>193</v>
      </c>
      <c r="AU623" s="220" t="s">
        <v>80</v>
      </c>
      <c r="AV623" s="14" t="s">
        <v>80</v>
      </c>
      <c r="AW623" s="14" t="s">
        <v>33</v>
      </c>
      <c r="AX623" s="14" t="s">
        <v>78</v>
      </c>
      <c r="AY623" s="220" t="s">
        <v>180</v>
      </c>
    </row>
    <row r="624" spans="1:65" s="2" customFormat="1" ht="6.95" customHeight="1">
      <c r="A624" s="36"/>
      <c r="B624" s="49"/>
      <c r="C624" s="50"/>
      <c r="D624" s="50"/>
      <c r="E624" s="50"/>
      <c r="F624" s="50"/>
      <c r="G624" s="50"/>
      <c r="H624" s="50"/>
      <c r="I624" s="50"/>
      <c r="J624" s="50"/>
      <c r="K624" s="50"/>
      <c r="L624" s="41"/>
      <c r="M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</row>
  </sheetData>
  <sheetProtection algorithmName="SHA-512" hashValue="1tA4SZXwKImOQn8Q/Qbe+R0qMkGYqD3roOsbFrdFE7nYyaGbZCeI6twblxSgMiVxOWQur5OSREI1wzs2yPVwug==" saltValue="GDPBPU627Bny13UYgYT50K3zlDP4BV4asT6dQrdWArwksomkjhqaLkrqvS1iGO2F88pEoG4Qc5meiArACQhMhw==" spinCount="100000" sheet="1" objects="1" scenarios="1" formatColumns="0" formatRows="0" autoFilter="0"/>
  <autoFilter ref="C112:K623"/>
  <mergeCells count="15">
    <mergeCell ref="E99:H99"/>
    <mergeCell ref="E103:H103"/>
    <mergeCell ref="E101:H101"/>
    <mergeCell ref="E105:H10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18" r:id="rId1"/>
    <hyperlink ref="F122" r:id="rId2"/>
    <hyperlink ref="F128" r:id="rId3"/>
    <hyperlink ref="F134" r:id="rId4"/>
    <hyperlink ref="F139" r:id="rId5"/>
    <hyperlink ref="F144" r:id="rId6"/>
    <hyperlink ref="F151" r:id="rId7"/>
    <hyperlink ref="F160" r:id="rId8"/>
    <hyperlink ref="F168" r:id="rId9"/>
    <hyperlink ref="F175" r:id="rId10"/>
    <hyperlink ref="F181" r:id="rId11"/>
    <hyperlink ref="F189" r:id="rId12"/>
    <hyperlink ref="F195" r:id="rId13"/>
    <hyperlink ref="F201" r:id="rId14"/>
    <hyperlink ref="F206" r:id="rId15"/>
    <hyperlink ref="F211" r:id="rId16"/>
    <hyperlink ref="F225" r:id="rId17"/>
    <hyperlink ref="F229" r:id="rId18"/>
    <hyperlink ref="F233" r:id="rId19"/>
    <hyperlink ref="F238" r:id="rId20"/>
    <hyperlink ref="F247" r:id="rId21"/>
    <hyperlink ref="F252" r:id="rId22"/>
    <hyperlink ref="F257" r:id="rId23"/>
    <hyperlink ref="F262" r:id="rId24"/>
    <hyperlink ref="F267" r:id="rId25"/>
    <hyperlink ref="F272" r:id="rId26"/>
    <hyperlink ref="F277" r:id="rId27"/>
    <hyperlink ref="F283" r:id="rId28"/>
    <hyperlink ref="F288" r:id="rId29"/>
    <hyperlink ref="F299" r:id="rId30"/>
    <hyperlink ref="F305" r:id="rId31"/>
    <hyperlink ref="F308" r:id="rId32"/>
    <hyperlink ref="F311" r:id="rId33"/>
    <hyperlink ref="F316" r:id="rId34"/>
    <hyperlink ref="F320" r:id="rId35"/>
    <hyperlink ref="F325" r:id="rId36"/>
    <hyperlink ref="F334" r:id="rId37"/>
    <hyperlink ref="F344" r:id="rId38"/>
    <hyperlink ref="F359" r:id="rId39"/>
    <hyperlink ref="F363" r:id="rId40"/>
    <hyperlink ref="F369" r:id="rId41"/>
    <hyperlink ref="F374" r:id="rId42"/>
    <hyperlink ref="F380" r:id="rId43"/>
    <hyperlink ref="F385" r:id="rId44"/>
    <hyperlink ref="F390" r:id="rId45"/>
    <hyperlink ref="F395" r:id="rId46"/>
    <hyperlink ref="F399" r:id="rId47"/>
    <hyperlink ref="F408" r:id="rId48"/>
    <hyperlink ref="F414" r:id="rId49"/>
    <hyperlink ref="F419" r:id="rId50"/>
    <hyperlink ref="F433" r:id="rId51"/>
    <hyperlink ref="F437" r:id="rId52"/>
    <hyperlink ref="F441" r:id="rId53"/>
    <hyperlink ref="F445" r:id="rId54"/>
    <hyperlink ref="F449" r:id="rId55"/>
    <hyperlink ref="F457" r:id="rId56"/>
    <hyperlink ref="F466" r:id="rId57"/>
    <hyperlink ref="F470" r:id="rId58"/>
    <hyperlink ref="F477" r:id="rId59"/>
    <hyperlink ref="F484" r:id="rId60"/>
    <hyperlink ref="F495" r:id="rId61"/>
    <hyperlink ref="F516" r:id="rId62"/>
    <hyperlink ref="F520" r:id="rId63"/>
    <hyperlink ref="F527" r:id="rId64"/>
    <hyperlink ref="F534" r:id="rId65"/>
    <hyperlink ref="F541" r:id="rId66"/>
    <hyperlink ref="F548" r:id="rId67"/>
    <hyperlink ref="F556" r:id="rId68"/>
    <hyperlink ref="F567" r:id="rId69"/>
    <hyperlink ref="F578" r:id="rId70"/>
    <hyperlink ref="F583" r:id="rId71"/>
    <hyperlink ref="F593" r:id="rId72"/>
    <hyperlink ref="F604" r:id="rId7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112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ht="12.75">
      <c r="B8" s="22"/>
      <c r="D8" s="114" t="s">
        <v>129</v>
      </c>
      <c r="L8" s="22"/>
    </row>
    <row r="9" spans="1:46" s="1" customFormat="1" ht="16.5" customHeight="1">
      <c r="B9" s="22"/>
      <c r="E9" s="386" t="s">
        <v>1704</v>
      </c>
      <c r="F9" s="368"/>
      <c r="G9" s="368"/>
      <c r="H9" s="368"/>
      <c r="L9" s="22"/>
    </row>
    <row r="10" spans="1:46" s="1" customFormat="1" ht="12" customHeight="1">
      <c r="B10" s="22"/>
      <c r="D10" s="114" t="s">
        <v>131</v>
      </c>
      <c r="L10" s="22"/>
    </row>
    <row r="11" spans="1:46" s="2" customFormat="1" ht="16.5" customHeight="1">
      <c r="A11" s="36"/>
      <c r="B11" s="41"/>
      <c r="C11" s="36"/>
      <c r="D11" s="36"/>
      <c r="E11" s="396" t="s">
        <v>1705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1606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9" t="s">
        <v>2033</v>
      </c>
      <c r="F13" s="388"/>
      <c r="G13" s="388"/>
      <c r="H13" s="388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133</v>
      </c>
      <c r="G16" s="36"/>
      <c r="H16" s="36"/>
      <c r="I16" s="114" t="s">
        <v>23</v>
      </c>
      <c r="J16" s="116" t="str">
        <f>'Rekapitulace stavby'!AN8</f>
        <v>7. 6. 2022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tr">
        <f>IF('Rekapitulace stavby'!AN10="","",'Rekapitulace stavby'!AN10)</f>
        <v/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>SNO V Opavě p.o.</v>
      </c>
      <c r="F19" s="36"/>
      <c r="G19" s="36"/>
      <c r="H19" s="36"/>
      <c r="I19" s="114" t="s">
        <v>28</v>
      </c>
      <c r="J19" s="105" t="str">
        <f>IF('Rekapitulace stavby'!AN11="","",'Rekapitulace stavby'!AN11)</f>
        <v/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29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0" t="str">
        <f>'Rekapitulace stavby'!E14</f>
        <v>Vyplň údaj</v>
      </c>
      <c r="F22" s="391"/>
      <c r="G22" s="391"/>
      <c r="H22" s="391"/>
      <c r="I22" s="114" t="s">
        <v>28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31</v>
      </c>
      <c r="E24" s="36"/>
      <c r="F24" s="36"/>
      <c r="G24" s="36"/>
      <c r="H24" s="36"/>
      <c r="I24" s="114" t="s">
        <v>26</v>
      </c>
      <c r="J24" s="105" t="str">
        <f>IF('Rekapitulace stavby'!AN16="","",'Rekapitulace stavby'!AN16)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>Ateliér EMMET s.r.o.</v>
      </c>
      <c r="F25" s="36"/>
      <c r="G25" s="36"/>
      <c r="H25" s="36"/>
      <c r="I25" s="114" t="s">
        <v>28</v>
      </c>
      <c r="J25" s="105" t="str">
        <f>IF('Rekapitulace stavby'!AN17="","",'Rekapitulace stavby'!AN17)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34</v>
      </c>
      <c r="E27" s="36"/>
      <c r="F27" s="36"/>
      <c r="G27" s="36"/>
      <c r="H27" s="36"/>
      <c r="I27" s="114" t="s">
        <v>26</v>
      </c>
      <c r="J27" s="105" t="str">
        <f>IF('Rekapitulace stavby'!AN19="","",'Rekapitulace stavby'!AN19)</f>
        <v/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tr">
        <f>IF('Rekapitulace stavby'!E20="","",'Rekapitulace stavby'!E20)</f>
        <v>Ateliér EMMET s.r.o.</v>
      </c>
      <c r="F28" s="36"/>
      <c r="G28" s="36"/>
      <c r="H28" s="36"/>
      <c r="I28" s="114" t="s">
        <v>28</v>
      </c>
      <c r="J28" s="105" t="str">
        <f>IF('Rekapitulace stavby'!AN20="","",'Rekapitulace stavby'!AN20)</f>
        <v/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35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92" t="s">
        <v>19</v>
      </c>
      <c r="F31" s="392"/>
      <c r="G31" s="392"/>
      <c r="H31" s="392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37</v>
      </c>
      <c r="E34" s="36"/>
      <c r="F34" s="36"/>
      <c r="G34" s="36"/>
      <c r="H34" s="36"/>
      <c r="I34" s="36"/>
      <c r="J34" s="122">
        <f>ROUND(J109,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39</v>
      </c>
      <c r="G36" s="36"/>
      <c r="H36" s="36"/>
      <c r="I36" s="123" t="s">
        <v>38</v>
      </c>
      <c r="J36" s="123" t="s">
        <v>40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41</v>
      </c>
      <c r="E37" s="114" t="s">
        <v>42</v>
      </c>
      <c r="F37" s="125">
        <f>ROUND((SUM(BE109:BE618)),  2)</f>
        <v>0</v>
      </c>
      <c r="G37" s="36"/>
      <c r="H37" s="36"/>
      <c r="I37" s="126">
        <v>0.21</v>
      </c>
      <c r="J37" s="125">
        <f>ROUND(((SUM(BE109:BE618))*I37),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43</v>
      </c>
      <c r="F38" s="125">
        <f>ROUND((SUM(BF109:BF618)),  2)</f>
        <v>0</v>
      </c>
      <c r="G38" s="36"/>
      <c r="H38" s="36"/>
      <c r="I38" s="126">
        <v>0.15</v>
      </c>
      <c r="J38" s="125">
        <f>ROUND(((SUM(BF109:BF618))*I38),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44</v>
      </c>
      <c r="F39" s="125">
        <f>ROUND((SUM(BG109:BG618)),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45</v>
      </c>
      <c r="F40" s="125">
        <f>ROUND((SUM(BH109:BH618)),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46</v>
      </c>
      <c r="F41" s="125">
        <f>ROUND((SUM(BI109:BI618)),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47</v>
      </c>
      <c r="E43" s="129"/>
      <c r="F43" s="129"/>
      <c r="G43" s="130" t="s">
        <v>48</v>
      </c>
      <c r="H43" s="131" t="s">
        <v>49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134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3" t="str">
        <f>E7</f>
        <v>Slezká nemocnice v Opavě p.o.- stavební úpravy pavilonu M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129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3" t="s">
        <v>1704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131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7" t="s">
        <v>1705</v>
      </c>
      <c r="F56" s="395"/>
      <c r="G56" s="395"/>
      <c r="H56" s="395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1606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ST02 - 2.NP-stavební část</v>
      </c>
      <c r="F58" s="395"/>
      <c r="G58" s="395"/>
      <c r="H58" s="395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 t="str">
        <f>IF(J16="","",J16)</f>
        <v>7. 6. 2022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>SNO V Opavě p.o.</v>
      </c>
      <c r="G62" s="38"/>
      <c r="H62" s="38"/>
      <c r="I62" s="31" t="s">
        <v>31</v>
      </c>
      <c r="J62" s="34" t="str">
        <f>E25</f>
        <v>Ateliér EMMET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29</v>
      </c>
      <c r="D63" s="38"/>
      <c r="E63" s="38"/>
      <c r="F63" s="29" t="str">
        <f>IF(E22="","",E22)</f>
        <v>Vyplň údaj</v>
      </c>
      <c r="G63" s="38"/>
      <c r="H63" s="38"/>
      <c r="I63" s="31" t="s">
        <v>34</v>
      </c>
      <c r="J63" s="34" t="str">
        <f>E28</f>
        <v>Ateliér EMMET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135</v>
      </c>
      <c r="D65" s="139"/>
      <c r="E65" s="139"/>
      <c r="F65" s="139"/>
      <c r="G65" s="139"/>
      <c r="H65" s="139"/>
      <c r="I65" s="139"/>
      <c r="J65" s="140" t="s">
        <v>136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69</v>
      </c>
      <c r="D67" s="38"/>
      <c r="E67" s="38"/>
      <c r="F67" s="38"/>
      <c r="G67" s="38"/>
      <c r="H67" s="38"/>
      <c r="I67" s="38"/>
      <c r="J67" s="79">
        <f>J109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137</v>
      </c>
    </row>
    <row r="68" spans="1:47" s="9" customFormat="1" ht="24.95" customHeight="1">
      <c r="B68" s="142"/>
      <c r="C68" s="143"/>
      <c r="D68" s="144" t="s">
        <v>138</v>
      </c>
      <c r="E68" s="145"/>
      <c r="F68" s="145"/>
      <c r="G68" s="145"/>
      <c r="H68" s="145"/>
      <c r="I68" s="145"/>
      <c r="J68" s="146">
        <f>J110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139</v>
      </c>
      <c r="E69" s="150"/>
      <c r="F69" s="150"/>
      <c r="G69" s="150"/>
      <c r="H69" s="150"/>
      <c r="I69" s="150"/>
      <c r="J69" s="151">
        <f>J111</f>
        <v>0</v>
      </c>
      <c r="K69" s="99"/>
      <c r="L69" s="152"/>
    </row>
    <row r="70" spans="1:47" s="10" customFormat="1" ht="19.899999999999999" customHeight="1">
      <c r="B70" s="148"/>
      <c r="C70" s="99"/>
      <c r="D70" s="149" t="s">
        <v>145</v>
      </c>
      <c r="E70" s="150"/>
      <c r="F70" s="150"/>
      <c r="G70" s="150"/>
      <c r="H70" s="150"/>
      <c r="I70" s="150"/>
      <c r="J70" s="151">
        <f>J148</f>
        <v>0</v>
      </c>
      <c r="K70" s="99"/>
      <c r="L70" s="152"/>
    </row>
    <row r="71" spans="1:47" s="10" customFormat="1" ht="19.899999999999999" customHeight="1">
      <c r="B71" s="148"/>
      <c r="C71" s="99"/>
      <c r="D71" s="149" t="s">
        <v>144</v>
      </c>
      <c r="E71" s="150"/>
      <c r="F71" s="150"/>
      <c r="G71" s="150"/>
      <c r="H71" s="150"/>
      <c r="I71" s="150"/>
      <c r="J71" s="151">
        <f>J159</f>
        <v>0</v>
      </c>
      <c r="K71" s="99"/>
      <c r="L71" s="152"/>
    </row>
    <row r="72" spans="1:47" s="10" customFormat="1" ht="19.899999999999999" customHeight="1">
      <c r="B72" s="148"/>
      <c r="C72" s="99"/>
      <c r="D72" s="149" t="s">
        <v>1708</v>
      </c>
      <c r="E72" s="150"/>
      <c r="F72" s="150"/>
      <c r="G72" s="150"/>
      <c r="H72" s="150"/>
      <c r="I72" s="150"/>
      <c r="J72" s="151">
        <f>J259</f>
        <v>0</v>
      </c>
      <c r="K72" s="99"/>
      <c r="L72" s="152"/>
    </row>
    <row r="73" spans="1:47" s="10" customFormat="1" ht="19.899999999999999" customHeight="1">
      <c r="B73" s="148"/>
      <c r="C73" s="99"/>
      <c r="D73" s="149" t="s">
        <v>146</v>
      </c>
      <c r="E73" s="150"/>
      <c r="F73" s="150"/>
      <c r="G73" s="150"/>
      <c r="H73" s="150"/>
      <c r="I73" s="150"/>
      <c r="J73" s="151">
        <f>J269</f>
        <v>0</v>
      </c>
      <c r="K73" s="99"/>
      <c r="L73" s="152"/>
    </row>
    <row r="74" spans="1:47" s="10" customFormat="1" ht="19.899999999999999" customHeight="1">
      <c r="B74" s="148"/>
      <c r="C74" s="99"/>
      <c r="D74" s="149" t="s">
        <v>147</v>
      </c>
      <c r="E74" s="150"/>
      <c r="F74" s="150"/>
      <c r="G74" s="150"/>
      <c r="H74" s="150"/>
      <c r="I74" s="150"/>
      <c r="J74" s="151">
        <f>J274</f>
        <v>0</v>
      </c>
      <c r="K74" s="99"/>
      <c r="L74" s="152"/>
    </row>
    <row r="75" spans="1:47" s="10" customFormat="1" ht="19.899999999999999" customHeight="1">
      <c r="B75" s="148"/>
      <c r="C75" s="99"/>
      <c r="D75" s="149" t="s">
        <v>149</v>
      </c>
      <c r="E75" s="150"/>
      <c r="F75" s="150"/>
      <c r="G75" s="150"/>
      <c r="H75" s="150"/>
      <c r="I75" s="150"/>
      <c r="J75" s="151">
        <f>J279</f>
        <v>0</v>
      </c>
      <c r="K75" s="99"/>
      <c r="L75" s="152"/>
    </row>
    <row r="76" spans="1:47" s="10" customFormat="1" ht="19.899999999999999" customHeight="1">
      <c r="B76" s="148"/>
      <c r="C76" s="99"/>
      <c r="D76" s="149" t="s">
        <v>148</v>
      </c>
      <c r="E76" s="150"/>
      <c r="F76" s="150"/>
      <c r="G76" s="150"/>
      <c r="H76" s="150"/>
      <c r="I76" s="150"/>
      <c r="J76" s="151">
        <f>J301</f>
        <v>0</v>
      </c>
      <c r="K76" s="99"/>
      <c r="L76" s="152"/>
    </row>
    <row r="77" spans="1:47" s="10" customFormat="1" ht="19.899999999999999" customHeight="1">
      <c r="B77" s="148"/>
      <c r="C77" s="99"/>
      <c r="D77" s="149" t="s">
        <v>150</v>
      </c>
      <c r="E77" s="150"/>
      <c r="F77" s="150"/>
      <c r="G77" s="150"/>
      <c r="H77" s="150"/>
      <c r="I77" s="150"/>
      <c r="J77" s="151">
        <f>J342</f>
        <v>0</v>
      </c>
      <c r="K77" s="99"/>
      <c r="L77" s="152"/>
    </row>
    <row r="78" spans="1:47" s="10" customFormat="1" ht="19.899999999999999" customHeight="1">
      <c r="B78" s="148"/>
      <c r="C78" s="99"/>
      <c r="D78" s="149" t="s">
        <v>151</v>
      </c>
      <c r="E78" s="150"/>
      <c r="F78" s="150"/>
      <c r="G78" s="150"/>
      <c r="H78" s="150"/>
      <c r="I78" s="150"/>
      <c r="J78" s="151">
        <f>J357</f>
        <v>0</v>
      </c>
      <c r="K78" s="99"/>
      <c r="L78" s="152"/>
    </row>
    <row r="79" spans="1:47" s="9" customFormat="1" ht="24.95" customHeight="1">
      <c r="B79" s="142"/>
      <c r="C79" s="143"/>
      <c r="D79" s="144" t="s">
        <v>152</v>
      </c>
      <c r="E79" s="145"/>
      <c r="F79" s="145"/>
      <c r="G79" s="145"/>
      <c r="H79" s="145"/>
      <c r="I79" s="145"/>
      <c r="J79" s="146">
        <f>J361</f>
        <v>0</v>
      </c>
      <c r="K79" s="143"/>
      <c r="L79" s="147"/>
    </row>
    <row r="80" spans="1:47" s="10" customFormat="1" ht="19.899999999999999" customHeight="1">
      <c r="B80" s="148"/>
      <c r="C80" s="99"/>
      <c r="D80" s="149" t="s">
        <v>156</v>
      </c>
      <c r="E80" s="150"/>
      <c r="F80" s="150"/>
      <c r="G80" s="150"/>
      <c r="H80" s="150"/>
      <c r="I80" s="150"/>
      <c r="J80" s="151">
        <f>J362</f>
        <v>0</v>
      </c>
      <c r="K80" s="99"/>
      <c r="L80" s="152"/>
    </row>
    <row r="81" spans="1:31" s="10" customFormat="1" ht="19.899999999999999" customHeight="1">
      <c r="B81" s="148"/>
      <c r="C81" s="99"/>
      <c r="D81" s="149" t="s">
        <v>157</v>
      </c>
      <c r="E81" s="150"/>
      <c r="F81" s="150"/>
      <c r="G81" s="150"/>
      <c r="H81" s="150"/>
      <c r="I81" s="150"/>
      <c r="J81" s="151">
        <f>J384</f>
        <v>0</v>
      </c>
      <c r="K81" s="99"/>
      <c r="L81" s="152"/>
    </row>
    <row r="82" spans="1:31" s="10" customFormat="1" ht="19.899999999999999" customHeight="1">
      <c r="B82" s="148"/>
      <c r="C82" s="99"/>
      <c r="D82" s="149" t="s">
        <v>160</v>
      </c>
      <c r="E82" s="150"/>
      <c r="F82" s="150"/>
      <c r="G82" s="150"/>
      <c r="H82" s="150"/>
      <c r="I82" s="150"/>
      <c r="J82" s="151">
        <f>J424</f>
        <v>0</v>
      </c>
      <c r="K82" s="99"/>
      <c r="L82" s="152"/>
    </row>
    <row r="83" spans="1:31" s="10" customFormat="1" ht="19.899999999999999" customHeight="1">
      <c r="B83" s="148"/>
      <c r="C83" s="99"/>
      <c r="D83" s="149" t="s">
        <v>161</v>
      </c>
      <c r="E83" s="150"/>
      <c r="F83" s="150"/>
      <c r="G83" s="150"/>
      <c r="H83" s="150"/>
      <c r="I83" s="150"/>
      <c r="J83" s="151">
        <f>J513</f>
        <v>0</v>
      </c>
      <c r="K83" s="99"/>
      <c r="L83" s="152"/>
    </row>
    <row r="84" spans="1:31" s="10" customFormat="1" ht="19.899999999999999" customHeight="1">
      <c r="B84" s="148"/>
      <c r="C84" s="99"/>
      <c r="D84" s="149" t="s">
        <v>162</v>
      </c>
      <c r="E84" s="150"/>
      <c r="F84" s="150"/>
      <c r="G84" s="150"/>
      <c r="H84" s="150"/>
      <c r="I84" s="150"/>
      <c r="J84" s="151">
        <f>J546</f>
        <v>0</v>
      </c>
      <c r="K84" s="99"/>
      <c r="L84" s="152"/>
    </row>
    <row r="85" spans="1:31" s="10" customFormat="1" ht="19.899999999999999" customHeight="1">
      <c r="B85" s="148"/>
      <c r="C85" s="99"/>
      <c r="D85" s="149" t="s">
        <v>163</v>
      </c>
      <c r="E85" s="150"/>
      <c r="F85" s="150"/>
      <c r="G85" s="150"/>
      <c r="H85" s="150"/>
      <c r="I85" s="150"/>
      <c r="J85" s="151">
        <f>J567</f>
        <v>0</v>
      </c>
      <c r="K85" s="99"/>
      <c r="L85" s="152"/>
    </row>
    <row r="86" spans="1:31" s="2" customFormat="1" ht="21.7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6.95" customHeight="1">
      <c r="A87" s="36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91" spans="1:31" s="2" customFormat="1" ht="6.95" customHeight="1">
      <c r="A91" s="36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24.95" customHeight="1">
      <c r="A92" s="36"/>
      <c r="B92" s="37"/>
      <c r="C92" s="25" t="s">
        <v>165</v>
      </c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16</v>
      </c>
      <c r="D94" s="38"/>
      <c r="E94" s="38"/>
      <c r="F94" s="38"/>
      <c r="G94" s="38"/>
      <c r="H94" s="38"/>
      <c r="I94" s="38"/>
      <c r="J94" s="38"/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6.5" customHeight="1">
      <c r="A95" s="36"/>
      <c r="B95" s="37"/>
      <c r="C95" s="38"/>
      <c r="D95" s="38"/>
      <c r="E95" s="393" t="str">
        <f>E7</f>
        <v>Slezká nemocnice v Opavě p.o.- stavební úpravy pavilonu M</v>
      </c>
      <c r="F95" s="394"/>
      <c r="G95" s="394"/>
      <c r="H95" s="394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" customFormat="1" ht="12" customHeight="1">
      <c r="B96" s="23"/>
      <c r="C96" s="31" t="s">
        <v>129</v>
      </c>
      <c r="D96" s="24"/>
      <c r="E96" s="24"/>
      <c r="F96" s="24"/>
      <c r="G96" s="24"/>
      <c r="H96" s="24"/>
      <c r="I96" s="24"/>
      <c r="J96" s="24"/>
      <c r="K96" s="24"/>
      <c r="L96" s="22"/>
    </row>
    <row r="97" spans="1:65" s="1" customFormat="1" ht="16.5" customHeight="1">
      <c r="B97" s="23"/>
      <c r="C97" s="24"/>
      <c r="D97" s="24"/>
      <c r="E97" s="393" t="s">
        <v>1704</v>
      </c>
      <c r="F97" s="353"/>
      <c r="G97" s="353"/>
      <c r="H97" s="353"/>
      <c r="I97" s="24"/>
      <c r="J97" s="24"/>
      <c r="K97" s="24"/>
      <c r="L97" s="22"/>
    </row>
    <row r="98" spans="1:65" s="1" customFormat="1" ht="12" customHeight="1">
      <c r="B98" s="23"/>
      <c r="C98" s="31" t="s">
        <v>131</v>
      </c>
      <c r="D98" s="24"/>
      <c r="E98" s="24"/>
      <c r="F98" s="24"/>
      <c r="G98" s="24"/>
      <c r="H98" s="24"/>
      <c r="I98" s="24"/>
      <c r="J98" s="24"/>
      <c r="K98" s="24"/>
      <c r="L98" s="22"/>
    </row>
    <row r="99" spans="1:65" s="2" customFormat="1" ht="16.5" customHeight="1">
      <c r="A99" s="36"/>
      <c r="B99" s="37"/>
      <c r="C99" s="38"/>
      <c r="D99" s="38"/>
      <c r="E99" s="397" t="s">
        <v>1705</v>
      </c>
      <c r="F99" s="395"/>
      <c r="G99" s="395"/>
      <c r="H99" s="395"/>
      <c r="I99" s="38"/>
      <c r="J99" s="38"/>
      <c r="K99" s="38"/>
      <c r="L99" s="11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2" customHeight="1">
      <c r="A100" s="36"/>
      <c r="B100" s="37"/>
      <c r="C100" s="31" t="s">
        <v>1606</v>
      </c>
      <c r="D100" s="38"/>
      <c r="E100" s="38"/>
      <c r="F100" s="38"/>
      <c r="G100" s="38"/>
      <c r="H100" s="38"/>
      <c r="I100" s="38"/>
      <c r="J100" s="38"/>
      <c r="K100" s="38"/>
      <c r="L100" s="115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16.5" customHeight="1">
      <c r="A101" s="36"/>
      <c r="B101" s="37"/>
      <c r="C101" s="38"/>
      <c r="D101" s="38"/>
      <c r="E101" s="346" t="str">
        <f>E13</f>
        <v>ST02 - 2.NP-stavební část</v>
      </c>
      <c r="F101" s="395"/>
      <c r="G101" s="395"/>
      <c r="H101" s="395"/>
      <c r="I101" s="38"/>
      <c r="J101" s="38"/>
      <c r="K101" s="38"/>
      <c r="L101" s="115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2" customFormat="1" ht="6.95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115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5" s="2" customFormat="1" ht="12" customHeight="1">
      <c r="A103" s="36"/>
      <c r="B103" s="37"/>
      <c r="C103" s="31" t="s">
        <v>21</v>
      </c>
      <c r="D103" s="38"/>
      <c r="E103" s="38"/>
      <c r="F103" s="29" t="str">
        <f>F16</f>
        <v xml:space="preserve"> </v>
      </c>
      <c r="G103" s="38"/>
      <c r="H103" s="38"/>
      <c r="I103" s="31" t="s">
        <v>23</v>
      </c>
      <c r="J103" s="61" t="str">
        <f>IF(J16="","",J16)</f>
        <v>7. 6. 2022</v>
      </c>
      <c r="K103" s="38"/>
      <c r="L103" s="115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65" s="2" customFormat="1" ht="6.95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115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65" s="2" customFormat="1" ht="15.2" customHeight="1">
      <c r="A105" s="36"/>
      <c r="B105" s="37"/>
      <c r="C105" s="31" t="s">
        <v>25</v>
      </c>
      <c r="D105" s="38"/>
      <c r="E105" s="38"/>
      <c r="F105" s="29" t="str">
        <f>E19</f>
        <v>SNO V Opavě p.o.</v>
      </c>
      <c r="G105" s="38"/>
      <c r="H105" s="38"/>
      <c r="I105" s="31" t="s">
        <v>31</v>
      </c>
      <c r="J105" s="34" t="str">
        <f>E25</f>
        <v>Ateliér EMMET s.r.o.</v>
      </c>
      <c r="K105" s="38"/>
      <c r="L105" s="115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65" s="2" customFormat="1" ht="15.2" customHeight="1">
      <c r="A106" s="36"/>
      <c r="B106" s="37"/>
      <c r="C106" s="31" t="s">
        <v>29</v>
      </c>
      <c r="D106" s="38"/>
      <c r="E106" s="38"/>
      <c r="F106" s="29" t="str">
        <f>IF(E22="","",E22)</f>
        <v>Vyplň údaj</v>
      </c>
      <c r="G106" s="38"/>
      <c r="H106" s="38"/>
      <c r="I106" s="31" t="s">
        <v>34</v>
      </c>
      <c r="J106" s="34" t="str">
        <f>E28</f>
        <v>Ateliér EMMET s.r.o.</v>
      </c>
      <c r="K106" s="38"/>
      <c r="L106" s="115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65" s="2" customFormat="1" ht="10.35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115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65" s="11" customFormat="1" ht="29.25" customHeight="1">
      <c r="A108" s="153"/>
      <c r="B108" s="154"/>
      <c r="C108" s="155" t="s">
        <v>166</v>
      </c>
      <c r="D108" s="156" t="s">
        <v>56</v>
      </c>
      <c r="E108" s="156" t="s">
        <v>52</v>
      </c>
      <c r="F108" s="156" t="s">
        <v>53</v>
      </c>
      <c r="G108" s="156" t="s">
        <v>167</v>
      </c>
      <c r="H108" s="156" t="s">
        <v>168</v>
      </c>
      <c r="I108" s="156" t="s">
        <v>169</v>
      </c>
      <c r="J108" s="156" t="s">
        <v>136</v>
      </c>
      <c r="K108" s="157" t="s">
        <v>170</v>
      </c>
      <c r="L108" s="158"/>
      <c r="M108" s="70" t="s">
        <v>19</v>
      </c>
      <c r="N108" s="71" t="s">
        <v>41</v>
      </c>
      <c r="O108" s="71" t="s">
        <v>171</v>
      </c>
      <c r="P108" s="71" t="s">
        <v>172</v>
      </c>
      <c r="Q108" s="71" t="s">
        <v>173</v>
      </c>
      <c r="R108" s="71" t="s">
        <v>174</v>
      </c>
      <c r="S108" s="71" t="s">
        <v>175</v>
      </c>
      <c r="T108" s="72" t="s">
        <v>176</v>
      </c>
      <c r="U108" s="15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/>
    </row>
    <row r="109" spans="1:65" s="2" customFormat="1" ht="22.9" customHeight="1">
      <c r="A109" s="36"/>
      <c r="B109" s="37"/>
      <c r="C109" s="77" t="s">
        <v>177</v>
      </c>
      <c r="D109" s="38"/>
      <c r="E109" s="38"/>
      <c r="F109" s="38"/>
      <c r="G109" s="38"/>
      <c r="H109" s="38"/>
      <c r="I109" s="38"/>
      <c r="J109" s="159">
        <f>BK109</f>
        <v>0</v>
      </c>
      <c r="K109" s="38"/>
      <c r="L109" s="41"/>
      <c r="M109" s="73"/>
      <c r="N109" s="160"/>
      <c r="O109" s="74"/>
      <c r="P109" s="161">
        <f>P110+P361</f>
        <v>0</v>
      </c>
      <c r="Q109" s="74"/>
      <c r="R109" s="161">
        <f>R110+R361</f>
        <v>5.9045486799999987</v>
      </c>
      <c r="S109" s="74"/>
      <c r="T109" s="162">
        <f>T110+T361</f>
        <v>6.0192851699999999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70</v>
      </c>
      <c r="AU109" s="19" t="s">
        <v>137</v>
      </c>
      <c r="BK109" s="163">
        <f>BK110+BK361</f>
        <v>0</v>
      </c>
    </row>
    <row r="110" spans="1:65" s="12" customFormat="1" ht="25.9" customHeight="1">
      <c r="B110" s="164"/>
      <c r="C110" s="165"/>
      <c r="D110" s="166" t="s">
        <v>70</v>
      </c>
      <c r="E110" s="167" t="s">
        <v>178</v>
      </c>
      <c r="F110" s="167" t="s">
        <v>179</v>
      </c>
      <c r="G110" s="165"/>
      <c r="H110" s="165"/>
      <c r="I110" s="168"/>
      <c r="J110" s="169">
        <f>BK110</f>
        <v>0</v>
      </c>
      <c r="K110" s="165"/>
      <c r="L110" s="170"/>
      <c r="M110" s="171"/>
      <c r="N110" s="172"/>
      <c r="O110" s="172"/>
      <c r="P110" s="173">
        <f>P111+P148+P159+P259+P269+P274+P279+P301+P342+P357</f>
        <v>0</v>
      </c>
      <c r="Q110" s="172"/>
      <c r="R110" s="173">
        <f>R111+R148+R159+R259+R269+R274+R279+R301+R342+R357</f>
        <v>5.4961283599999984</v>
      </c>
      <c r="S110" s="172"/>
      <c r="T110" s="174">
        <f>T111+T148+T159+T259+T269+T274+T279+T301+T342+T357</f>
        <v>5.2648044000000001</v>
      </c>
      <c r="AR110" s="175" t="s">
        <v>78</v>
      </c>
      <c r="AT110" s="176" t="s">
        <v>70</v>
      </c>
      <c r="AU110" s="176" t="s">
        <v>71</v>
      </c>
      <c r="AY110" s="175" t="s">
        <v>180</v>
      </c>
      <c r="BK110" s="177">
        <f>BK111+BK148+BK159+BK259+BK269+BK274+BK279+BK301+BK342+BK357</f>
        <v>0</v>
      </c>
    </row>
    <row r="111" spans="1:65" s="12" customFormat="1" ht="22.9" customHeight="1">
      <c r="B111" s="164"/>
      <c r="C111" s="165"/>
      <c r="D111" s="166" t="s">
        <v>70</v>
      </c>
      <c r="E111" s="178" t="s">
        <v>91</v>
      </c>
      <c r="F111" s="178" t="s">
        <v>181</v>
      </c>
      <c r="G111" s="165"/>
      <c r="H111" s="165"/>
      <c r="I111" s="168"/>
      <c r="J111" s="179">
        <f>BK111</f>
        <v>0</v>
      </c>
      <c r="K111" s="165"/>
      <c r="L111" s="170"/>
      <c r="M111" s="171"/>
      <c r="N111" s="172"/>
      <c r="O111" s="172"/>
      <c r="P111" s="173">
        <f>SUM(P112:P147)</f>
        <v>0</v>
      </c>
      <c r="Q111" s="172"/>
      <c r="R111" s="173">
        <f>SUM(R112:R147)</f>
        <v>1.8204195000000003</v>
      </c>
      <c r="S111" s="172"/>
      <c r="T111" s="174">
        <f>SUM(T112:T147)</f>
        <v>0</v>
      </c>
      <c r="AR111" s="175" t="s">
        <v>78</v>
      </c>
      <c r="AT111" s="176" t="s">
        <v>70</v>
      </c>
      <c r="AU111" s="176" t="s">
        <v>78</v>
      </c>
      <c r="AY111" s="175" t="s">
        <v>180</v>
      </c>
      <c r="BK111" s="177">
        <f>SUM(BK112:BK147)</f>
        <v>0</v>
      </c>
    </row>
    <row r="112" spans="1:65" s="2" customFormat="1" ht="16.5" customHeight="1">
      <c r="A112" s="36"/>
      <c r="B112" s="37"/>
      <c r="C112" s="180" t="s">
        <v>78</v>
      </c>
      <c r="D112" s="180" t="s">
        <v>182</v>
      </c>
      <c r="E112" s="181" t="s">
        <v>2034</v>
      </c>
      <c r="F112" s="182" t="s">
        <v>2035</v>
      </c>
      <c r="G112" s="183" t="s">
        <v>185</v>
      </c>
      <c r="H112" s="184">
        <v>0.22500000000000001</v>
      </c>
      <c r="I112" s="185"/>
      <c r="J112" s="186">
        <f>ROUND(I112*H112,2)</f>
        <v>0</v>
      </c>
      <c r="K112" s="182" t="s">
        <v>186</v>
      </c>
      <c r="L112" s="41"/>
      <c r="M112" s="187" t="s">
        <v>19</v>
      </c>
      <c r="N112" s="188" t="s">
        <v>42</v>
      </c>
      <c r="O112" s="66"/>
      <c r="P112" s="189">
        <f>O112*H112</f>
        <v>0</v>
      </c>
      <c r="Q112" s="189">
        <v>1.94302</v>
      </c>
      <c r="R112" s="189">
        <f>Q112*H112</f>
        <v>0.4371795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187</v>
      </c>
      <c r="AT112" s="191" t="s">
        <v>182</v>
      </c>
      <c r="AU112" s="191" t="s">
        <v>80</v>
      </c>
      <c r="AY112" s="19" t="s">
        <v>180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78</v>
      </c>
      <c r="BK112" s="192">
        <f>ROUND(I112*H112,2)</f>
        <v>0</v>
      </c>
      <c r="BL112" s="19" t="s">
        <v>187</v>
      </c>
      <c r="BM112" s="191" t="s">
        <v>2036</v>
      </c>
    </row>
    <row r="113" spans="1:65" s="2" customFormat="1" ht="11.25">
      <c r="A113" s="36"/>
      <c r="B113" s="37"/>
      <c r="C113" s="38"/>
      <c r="D113" s="193" t="s">
        <v>189</v>
      </c>
      <c r="E113" s="38"/>
      <c r="F113" s="194" t="s">
        <v>2037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189</v>
      </c>
      <c r="AU113" s="19" t="s">
        <v>80</v>
      </c>
    </row>
    <row r="114" spans="1:65" s="2" customFormat="1" ht="11.25">
      <c r="A114" s="36"/>
      <c r="B114" s="37"/>
      <c r="C114" s="38"/>
      <c r="D114" s="198" t="s">
        <v>191</v>
      </c>
      <c r="E114" s="38"/>
      <c r="F114" s="199" t="s">
        <v>2038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191</v>
      </c>
      <c r="AU114" s="19" t="s">
        <v>80</v>
      </c>
    </row>
    <row r="115" spans="1:65" s="13" customFormat="1" ht="11.25">
      <c r="B115" s="200"/>
      <c r="C115" s="201"/>
      <c r="D115" s="193" t="s">
        <v>193</v>
      </c>
      <c r="E115" s="202" t="s">
        <v>19</v>
      </c>
      <c r="F115" s="203" t="s">
        <v>2039</v>
      </c>
      <c r="G115" s="201"/>
      <c r="H115" s="202" t="s">
        <v>19</v>
      </c>
      <c r="I115" s="204"/>
      <c r="J115" s="201"/>
      <c r="K115" s="201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193</v>
      </c>
      <c r="AU115" s="209" t="s">
        <v>80</v>
      </c>
      <c r="AV115" s="13" t="s">
        <v>78</v>
      </c>
      <c r="AW115" s="13" t="s">
        <v>33</v>
      </c>
      <c r="AX115" s="13" t="s">
        <v>71</v>
      </c>
      <c r="AY115" s="209" t="s">
        <v>180</v>
      </c>
    </row>
    <row r="116" spans="1:65" s="13" customFormat="1" ht="11.25">
      <c r="B116" s="200"/>
      <c r="C116" s="201"/>
      <c r="D116" s="193" t="s">
        <v>193</v>
      </c>
      <c r="E116" s="202" t="s">
        <v>19</v>
      </c>
      <c r="F116" s="203" t="s">
        <v>2040</v>
      </c>
      <c r="G116" s="201"/>
      <c r="H116" s="202" t="s">
        <v>19</v>
      </c>
      <c r="I116" s="204"/>
      <c r="J116" s="201"/>
      <c r="K116" s="201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193</v>
      </c>
      <c r="AU116" s="209" t="s">
        <v>80</v>
      </c>
      <c r="AV116" s="13" t="s">
        <v>78</v>
      </c>
      <c r="AW116" s="13" t="s">
        <v>33</v>
      </c>
      <c r="AX116" s="13" t="s">
        <v>71</v>
      </c>
      <c r="AY116" s="209" t="s">
        <v>180</v>
      </c>
    </row>
    <row r="117" spans="1:65" s="14" customFormat="1" ht="11.25">
      <c r="B117" s="210"/>
      <c r="C117" s="211"/>
      <c r="D117" s="193" t="s">
        <v>193</v>
      </c>
      <c r="E117" s="212" t="s">
        <v>19</v>
      </c>
      <c r="F117" s="213" t="s">
        <v>2041</v>
      </c>
      <c r="G117" s="211"/>
      <c r="H117" s="214">
        <v>0.22500000000000001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193</v>
      </c>
      <c r="AU117" s="220" t="s">
        <v>80</v>
      </c>
      <c r="AV117" s="14" t="s">
        <v>80</v>
      </c>
      <c r="AW117" s="14" t="s">
        <v>33</v>
      </c>
      <c r="AX117" s="14" t="s">
        <v>78</v>
      </c>
      <c r="AY117" s="220" t="s">
        <v>180</v>
      </c>
    </row>
    <row r="118" spans="1:65" s="2" customFormat="1" ht="24.2" customHeight="1">
      <c r="A118" s="36"/>
      <c r="B118" s="37"/>
      <c r="C118" s="180" t="s">
        <v>80</v>
      </c>
      <c r="D118" s="180" t="s">
        <v>182</v>
      </c>
      <c r="E118" s="181" t="s">
        <v>2042</v>
      </c>
      <c r="F118" s="182" t="s">
        <v>2043</v>
      </c>
      <c r="G118" s="183" t="s">
        <v>220</v>
      </c>
      <c r="H118" s="184">
        <v>8.1000000000000003E-2</v>
      </c>
      <c r="I118" s="185"/>
      <c r="J118" s="186">
        <f>ROUND(I118*H118,2)</f>
        <v>0</v>
      </c>
      <c r="K118" s="182" t="s">
        <v>186</v>
      </c>
      <c r="L118" s="41"/>
      <c r="M118" s="187" t="s">
        <v>19</v>
      </c>
      <c r="N118" s="188" t="s">
        <v>42</v>
      </c>
      <c r="O118" s="66"/>
      <c r="P118" s="189">
        <f>O118*H118</f>
        <v>0</v>
      </c>
      <c r="Q118" s="189">
        <v>1.0900000000000001</v>
      </c>
      <c r="R118" s="189">
        <f>Q118*H118</f>
        <v>8.8290000000000007E-2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187</v>
      </c>
      <c r="AT118" s="191" t="s">
        <v>182</v>
      </c>
      <c r="AU118" s="191" t="s">
        <v>80</v>
      </c>
      <c r="AY118" s="19" t="s">
        <v>180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78</v>
      </c>
      <c r="BK118" s="192">
        <f>ROUND(I118*H118,2)</f>
        <v>0</v>
      </c>
      <c r="BL118" s="19" t="s">
        <v>187</v>
      </c>
      <c r="BM118" s="191" t="s">
        <v>2044</v>
      </c>
    </row>
    <row r="119" spans="1:65" s="2" customFormat="1" ht="19.5">
      <c r="A119" s="36"/>
      <c r="B119" s="37"/>
      <c r="C119" s="38"/>
      <c r="D119" s="193" t="s">
        <v>189</v>
      </c>
      <c r="E119" s="38"/>
      <c r="F119" s="194" t="s">
        <v>2045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189</v>
      </c>
      <c r="AU119" s="19" t="s">
        <v>80</v>
      </c>
    </row>
    <row r="120" spans="1:65" s="2" customFormat="1" ht="11.25">
      <c r="A120" s="36"/>
      <c r="B120" s="37"/>
      <c r="C120" s="38"/>
      <c r="D120" s="198" t="s">
        <v>191</v>
      </c>
      <c r="E120" s="38"/>
      <c r="F120" s="199" t="s">
        <v>2046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191</v>
      </c>
      <c r="AU120" s="19" t="s">
        <v>80</v>
      </c>
    </row>
    <row r="121" spans="1:65" s="13" customFormat="1" ht="11.25">
      <c r="B121" s="200"/>
      <c r="C121" s="201"/>
      <c r="D121" s="193" t="s">
        <v>193</v>
      </c>
      <c r="E121" s="202" t="s">
        <v>19</v>
      </c>
      <c r="F121" s="203" t="s">
        <v>2039</v>
      </c>
      <c r="G121" s="201"/>
      <c r="H121" s="202" t="s">
        <v>19</v>
      </c>
      <c r="I121" s="204"/>
      <c r="J121" s="201"/>
      <c r="K121" s="201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193</v>
      </c>
      <c r="AU121" s="209" t="s">
        <v>80</v>
      </c>
      <c r="AV121" s="13" t="s">
        <v>78</v>
      </c>
      <c r="AW121" s="13" t="s">
        <v>33</v>
      </c>
      <c r="AX121" s="13" t="s">
        <v>71</v>
      </c>
      <c r="AY121" s="209" t="s">
        <v>180</v>
      </c>
    </row>
    <row r="122" spans="1:65" s="13" customFormat="1" ht="11.25">
      <c r="B122" s="200"/>
      <c r="C122" s="201"/>
      <c r="D122" s="193" t="s">
        <v>193</v>
      </c>
      <c r="E122" s="202" t="s">
        <v>19</v>
      </c>
      <c r="F122" s="203" t="s">
        <v>2047</v>
      </c>
      <c r="G122" s="201"/>
      <c r="H122" s="202" t="s">
        <v>19</v>
      </c>
      <c r="I122" s="204"/>
      <c r="J122" s="201"/>
      <c r="K122" s="201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193</v>
      </c>
      <c r="AU122" s="209" t="s">
        <v>80</v>
      </c>
      <c r="AV122" s="13" t="s">
        <v>78</v>
      </c>
      <c r="AW122" s="13" t="s">
        <v>33</v>
      </c>
      <c r="AX122" s="13" t="s">
        <v>71</v>
      </c>
      <c r="AY122" s="209" t="s">
        <v>180</v>
      </c>
    </row>
    <row r="123" spans="1:65" s="14" customFormat="1" ht="11.25">
      <c r="B123" s="210"/>
      <c r="C123" s="211"/>
      <c r="D123" s="193" t="s">
        <v>193</v>
      </c>
      <c r="E123" s="212" t="s">
        <v>19</v>
      </c>
      <c r="F123" s="213" t="s">
        <v>2048</v>
      </c>
      <c r="G123" s="211"/>
      <c r="H123" s="214">
        <v>8.1000000000000003E-2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193</v>
      </c>
      <c r="AU123" s="220" t="s">
        <v>80</v>
      </c>
      <c r="AV123" s="14" t="s">
        <v>80</v>
      </c>
      <c r="AW123" s="14" t="s">
        <v>33</v>
      </c>
      <c r="AX123" s="14" t="s">
        <v>78</v>
      </c>
      <c r="AY123" s="220" t="s">
        <v>180</v>
      </c>
    </row>
    <row r="124" spans="1:65" s="2" customFormat="1" ht="24.2" customHeight="1">
      <c r="A124" s="36"/>
      <c r="B124" s="37"/>
      <c r="C124" s="180" t="s">
        <v>91</v>
      </c>
      <c r="D124" s="180" t="s">
        <v>182</v>
      </c>
      <c r="E124" s="181" t="s">
        <v>228</v>
      </c>
      <c r="F124" s="182" t="s">
        <v>229</v>
      </c>
      <c r="G124" s="183" t="s">
        <v>230</v>
      </c>
      <c r="H124" s="184">
        <v>6.6</v>
      </c>
      <c r="I124" s="185"/>
      <c r="J124" s="186">
        <f>ROUND(I124*H124,2)</f>
        <v>0</v>
      </c>
      <c r="K124" s="182" t="s">
        <v>186</v>
      </c>
      <c r="L124" s="41"/>
      <c r="M124" s="187" t="s">
        <v>19</v>
      </c>
      <c r="N124" s="188" t="s">
        <v>42</v>
      </c>
      <c r="O124" s="66"/>
      <c r="P124" s="189">
        <f>O124*H124</f>
        <v>0</v>
      </c>
      <c r="Q124" s="189">
        <v>5.8970000000000002E-2</v>
      </c>
      <c r="R124" s="189">
        <f>Q124*H124</f>
        <v>0.38920199999999999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187</v>
      </c>
      <c r="AT124" s="191" t="s">
        <v>182</v>
      </c>
      <c r="AU124" s="191" t="s">
        <v>80</v>
      </c>
      <c r="AY124" s="19" t="s">
        <v>180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78</v>
      </c>
      <c r="BK124" s="192">
        <f>ROUND(I124*H124,2)</f>
        <v>0</v>
      </c>
      <c r="BL124" s="19" t="s">
        <v>187</v>
      </c>
      <c r="BM124" s="191" t="s">
        <v>2049</v>
      </c>
    </row>
    <row r="125" spans="1:65" s="2" customFormat="1" ht="19.5">
      <c r="A125" s="36"/>
      <c r="B125" s="37"/>
      <c r="C125" s="38"/>
      <c r="D125" s="193" t="s">
        <v>189</v>
      </c>
      <c r="E125" s="38"/>
      <c r="F125" s="194" t="s">
        <v>232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189</v>
      </c>
      <c r="AU125" s="19" t="s">
        <v>80</v>
      </c>
    </row>
    <row r="126" spans="1:65" s="2" customFormat="1" ht="11.25">
      <c r="A126" s="36"/>
      <c r="B126" s="37"/>
      <c r="C126" s="38"/>
      <c r="D126" s="198" t="s">
        <v>191</v>
      </c>
      <c r="E126" s="38"/>
      <c r="F126" s="199" t="s">
        <v>233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191</v>
      </c>
      <c r="AU126" s="19" t="s">
        <v>80</v>
      </c>
    </row>
    <row r="127" spans="1:65" s="13" customFormat="1" ht="11.25">
      <c r="B127" s="200"/>
      <c r="C127" s="201"/>
      <c r="D127" s="193" t="s">
        <v>193</v>
      </c>
      <c r="E127" s="202" t="s">
        <v>19</v>
      </c>
      <c r="F127" s="203" t="s">
        <v>2039</v>
      </c>
      <c r="G127" s="201"/>
      <c r="H127" s="202" t="s">
        <v>19</v>
      </c>
      <c r="I127" s="204"/>
      <c r="J127" s="201"/>
      <c r="K127" s="201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193</v>
      </c>
      <c r="AU127" s="209" t="s">
        <v>80</v>
      </c>
      <c r="AV127" s="13" t="s">
        <v>78</v>
      </c>
      <c r="AW127" s="13" t="s">
        <v>33</v>
      </c>
      <c r="AX127" s="13" t="s">
        <v>71</v>
      </c>
      <c r="AY127" s="209" t="s">
        <v>180</v>
      </c>
    </row>
    <row r="128" spans="1:65" s="13" customFormat="1" ht="11.25">
      <c r="B128" s="200"/>
      <c r="C128" s="201"/>
      <c r="D128" s="193" t="s">
        <v>193</v>
      </c>
      <c r="E128" s="202" t="s">
        <v>19</v>
      </c>
      <c r="F128" s="203" t="s">
        <v>2050</v>
      </c>
      <c r="G128" s="201"/>
      <c r="H128" s="202" t="s">
        <v>19</v>
      </c>
      <c r="I128" s="204"/>
      <c r="J128" s="201"/>
      <c r="K128" s="201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193</v>
      </c>
      <c r="AU128" s="209" t="s">
        <v>80</v>
      </c>
      <c r="AV128" s="13" t="s">
        <v>78</v>
      </c>
      <c r="AW128" s="13" t="s">
        <v>33</v>
      </c>
      <c r="AX128" s="13" t="s">
        <v>71</v>
      </c>
      <c r="AY128" s="209" t="s">
        <v>180</v>
      </c>
    </row>
    <row r="129" spans="1:65" s="14" customFormat="1" ht="11.25">
      <c r="B129" s="210"/>
      <c r="C129" s="211"/>
      <c r="D129" s="193" t="s">
        <v>193</v>
      </c>
      <c r="E129" s="212" t="s">
        <v>19</v>
      </c>
      <c r="F129" s="213" t="s">
        <v>2051</v>
      </c>
      <c r="G129" s="211"/>
      <c r="H129" s="214">
        <v>6.6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193</v>
      </c>
      <c r="AU129" s="220" t="s">
        <v>80</v>
      </c>
      <c r="AV129" s="14" t="s">
        <v>80</v>
      </c>
      <c r="AW129" s="14" t="s">
        <v>33</v>
      </c>
      <c r="AX129" s="14" t="s">
        <v>78</v>
      </c>
      <c r="AY129" s="220" t="s">
        <v>180</v>
      </c>
    </row>
    <row r="130" spans="1:65" s="2" customFormat="1" ht="24.2" customHeight="1">
      <c r="A130" s="36"/>
      <c r="B130" s="37"/>
      <c r="C130" s="180" t="s">
        <v>187</v>
      </c>
      <c r="D130" s="180" t="s">
        <v>182</v>
      </c>
      <c r="E130" s="181" t="s">
        <v>247</v>
      </c>
      <c r="F130" s="182" t="s">
        <v>248</v>
      </c>
      <c r="G130" s="183" t="s">
        <v>249</v>
      </c>
      <c r="H130" s="184">
        <v>11.8</v>
      </c>
      <c r="I130" s="185"/>
      <c r="J130" s="186">
        <f>ROUND(I130*H130,2)</f>
        <v>0</v>
      </c>
      <c r="K130" s="182" t="s">
        <v>186</v>
      </c>
      <c r="L130" s="41"/>
      <c r="M130" s="187" t="s">
        <v>19</v>
      </c>
      <c r="N130" s="188" t="s">
        <v>42</v>
      </c>
      <c r="O130" s="66"/>
      <c r="P130" s="189">
        <f>O130*H130</f>
        <v>0</v>
      </c>
      <c r="Q130" s="189">
        <v>1.2999999999999999E-4</v>
      </c>
      <c r="R130" s="189">
        <f>Q130*H130</f>
        <v>1.534E-3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187</v>
      </c>
      <c r="AT130" s="191" t="s">
        <v>182</v>
      </c>
      <c r="AU130" s="191" t="s">
        <v>80</v>
      </c>
      <c r="AY130" s="19" t="s">
        <v>180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78</v>
      </c>
      <c r="BK130" s="192">
        <f>ROUND(I130*H130,2)</f>
        <v>0</v>
      </c>
      <c r="BL130" s="19" t="s">
        <v>187</v>
      </c>
      <c r="BM130" s="191" t="s">
        <v>2052</v>
      </c>
    </row>
    <row r="131" spans="1:65" s="2" customFormat="1" ht="11.25">
      <c r="A131" s="36"/>
      <c r="B131" s="37"/>
      <c r="C131" s="38"/>
      <c r="D131" s="193" t="s">
        <v>189</v>
      </c>
      <c r="E131" s="38"/>
      <c r="F131" s="194" t="s">
        <v>251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189</v>
      </c>
      <c r="AU131" s="19" t="s">
        <v>80</v>
      </c>
    </row>
    <row r="132" spans="1:65" s="2" customFormat="1" ht="11.25">
      <c r="A132" s="36"/>
      <c r="B132" s="37"/>
      <c r="C132" s="38"/>
      <c r="D132" s="198" t="s">
        <v>191</v>
      </c>
      <c r="E132" s="38"/>
      <c r="F132" s="199" t="s">
        <v>252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191</v>
      </c>
      <c r="AU132" s="19" t="s">
        <v>80</v>
      </c>
    </row>
    <row r="133" spans="1:65" s="13" customFormat="1" ht="11.25">
      <c r="B133" s="200"/>
      <c r="C133" s="201"/>
      <c r="D133" s="193" t="s">
        <v>193</v>
      </c>
      <c r="E133" s="202" t="s">
        <v>19</v>
      </c>
      <c r="F133" s="203" t="s">
        <v>2039</v>
      </c>
      <c r="G133" s="201"/>
      <c r="H133" s="202" t="s">
        <v>19</v>
      </c>
      <c r="I133" s="204"/>
      <c r="J133" s="201"/>
      <c r="K133" s="201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193</v>
      </c>
      <c r="AU133" s="209" t="s">
        <v>80</v>
      </c>
      <c r="AV133" s="13" t="s">
        <v>78</v>
      </c>
      <c r="AW133" s="13" t="s">
        <v>33</v>
      </c>
      <c r="AX133" s="13" t="s">
        <v>71</v>
      </c>
      <c r="AY133" s="209" t="s">
        <v>180</v>
      </c>
    </row>
    <row r="134" spans="1:65" s="13" customFormat="1" ht="11.25">
      <c r="B134" s="200"/>
      <c r="C134" s="201"/>
      <c r="D134" s="193" t="s">
        <v>193</v>
      </c>
      <c r="E134" s="202" t="s">
        <v>19</v>
      </c>
      <c r="F134" s="203" t="s">
        <v>2053</v>
      </c>
      <c r="G134" s="201"/>
      <c r="H134" s="202" t="s">
        <v>19</v>
      </c>
      <c r="I134" s="204"/>
      <c r="J134" s="201"/>
      <c r="K134" s="201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193</v>
      </c>
      <c r="AU134" s="209" t="s">
        <v>80</v>
      </c>
      <c r="AV134" s="13" t="s">
        <v>78</v>
      </c>
      <c r="AW134" s="13" t="s">
        <v>33</v>
      </c>
      <c r="AX134" s="13" t="s">
        <v>71</v>
      </c>
      <c r="AY134" s="209" t="s">
        <v>180</v>
      </c>
    </row>
    <row r="135" spans="1:65" s="14" customFormat="1" ht="11.25">
      <c r="B135" s="210"/>
      <c r="C135" s="211"/>
      <c r="D135" s="193" t="s">
        <v>193</v>
      </c>
      <c r="E135" s="212" t="s">
        <v>19</v>
      </c>
      <c r="F135" s="213" t="s">
        <v>2054</v>
      </c>
      <c r="G135" s="211"/>
      <c r="H135" s="214">
        <v>11.8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193</v>
      </c>
      <c r="AU135" s="220" t="s">
        <v>80</v>
      </c>
      <c r="AV135" s="14" t="s">
        <v>80</v>
      </c>
      <c r="AW135" s="14" t="s">
        <v>33</v>
      </c>
      <c r="AX135" s="14" t="s">
        <v>78</v>
      </c>
      <c r="AY135" s="220" t="s">
        <v>180</v>
      </c>
    </row>
    <row r="136" spans="1:65" s="2" customFormat="1" ht="24.2" customHeight="1">
      <c r="A136" s="36"/>
      <c r="B136" s="37"/>
      <c r="C136" s="180" t="s">
        <v>217</v>
      </c>
      <c r="D136" s="180" t="s">
        <v>182</v>
      </c>
      <c r="E136" s="181" t="s">
        <v>2055</v>
      </c>
      <c r="F136" s="182" t="s">
        <v>2056</v>
      </c>
      <c r="G136" s="183" t="s">
        <v>230</v>
      </c>
      <c r="H136" s="184">
        <v>0.9</v>
      </c>
      <c r="I136" s="185"/>
      <c r="J136" s="186">
        <f>ROUND(I136*H136,2)</f>
        <v>0</v>
      </c>
      <c r="K136" s="182" t="s">
        <v>186</v>
      </c>
      <c r="L136" s="41"/>
      <c r="M136" s="187" t="s">
        <v>19</v>
      </c>
      <c r="N136" s="188" t="s">
        <v>42</v>
      </c>
      <c r="O136" s="66"/>
      <c r="P136" s="189">
        <f>O136*H136</f>
        <v>0</v>
      </c>
      <c r="Q136" s="189">
        <v>0.17330000000000001</v>
      </c>
      <c r="R136" s="189">
        <f>Q136*H136</f>
        <v>0.15597000000000003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187</v>
      </c>
      <c r="AT136" s="191" t="s">
        <v>182</v>
      </c>
      <c r="AU136" s="191" t="s">
        <v>80</v>
      </c>
      <c r="AY136" s="19" t="s">
        <v>180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78</v>
      </c>
      <c r="BK136" s="192">
        <f>ROUND(I136*H136,2)</f>
        <v>0</v>
      </c>
      <c r="BL136" s="19" t="s">
        <v>187</v>
      </c>
      <c r="BM136" s="191" t="s">
        <v>2057</v>
      </c>
    </row>
    <row r="137" spans="1:65" s="2" customFormat="1" ht="19.5">
      <c r="A137" s="36"/>
      <c r="B137" s="37"/>
      <c r="C137" s="38"/>
      <c r="D137" s="193" t="s">
        <v>189</v>
      </c>
      <c r="E137" s="38"/>
      <c r="F137" s="194" t="s">
        <v>2058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189</v>
      </c>
      <c r="AU137" s="19" t="s">
        <v>80</v>
      </c>
    </row>
    <row r="138" spans="1:65" s="2" customFormat="1" ht="11.25">
      <c r="A138" s="36"/>
      <c r="B138" s="37"/>
      <c r="C138" s="38"/>
      <c r="D138" s="198" t="s">
        <v>191</v>
      </c>
      <c r="E138" s="38"/>
      <c r="F138" s="199" t="s">
        <v>2059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191</v>
      </c>
      <c r="AU138" s="19" t="s">
        <v>80</v>
      </c>
    </row>
    <row r="139" spans="1:65" s="13" customFormat="1" ht="11.25">
      <c r="B139" s="200"/>
      <c r="C139" s="201"/>
      <c r="D139" s="193" t="s">
        <v>193</v>
      </c>
      <c r="E139" s="202" t="s">
        <v>19</v>
      </c>
      <c r="F139" s="203" t="s">
        <v>2039</v>
      </c>
      <c r="G139" s="201"/>
      <c r="H139" s="202" t="s">
        <v>19</v>
      </c>
      <c r="I139" s="204"/>
      <c r="J139" s="201"/>
      <c r="K139" s="201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193</v>
      </c>
      <c r="AU139" s="209" t="s">
        <v>80</v>
      </c>
      <c r="AV139" s="13" t="s">
        <v>78</v>
      </c>
      <c r="AW139" s="13" t="s">
        <v>33</v>
      </c>
      <c r="AX139" s="13" t="s">
        <v>71</v>
      </c>
      <c r="AY139" s="209" t="s">
        <v>180</v>
      </c>
    </row>
    <row r="140" spans="1:65" s="13" customFormat="1" ht="11.25">
      <c r="B140" s="200"/>
      <c r="C140" s="201"/>
      <c r="D140" s="193" t="s">
        <v>193</v>
      </c>
      <c r="E140" s="202" t="s">
        <v>19</v>
      </c>
      <c r="F140" s="203" t="s">
        <v>2040</v>
      </c>
      <c r="G140" s="201"/>
      <c r="H140" s="202" t="s">
        <v>19</v>
      </c>
      <c r="I140" s="204"/>
      <c r="J140" s="201"/>
      <c r="K140" s="201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193</v>
      </c>
      <c r="AU140" s="209" t="s">
        <v>80</v>
      </c>
      <c r="AV140" s="13" t="s">
        <v>78</v>
      </c>
      <c r="AW140" s="13" t="s">
        <v>33</v>
      </c>
      <c r="AX140" s="13" t="s">
        <v>71</v>
      </c>
      <c r="AY140" s="209" t="s">
        <v>180</v>
      </c>
    </row>
    <row r="141" spans="1:65" s="14" customFormat="1" ht="11.25">
      <c r="B141" s="210"/>
      <c r="C141" s="211"/>
      <c r="D141" s="193" t="s">
        <v>193</v>
      </c>
      <c r="E141" s="212" t="s">
        <v>19</v>
      </c>
      <c r="F141" s="213" t="s">
        <v>2060</v>
      </c>
      <c r="G141" s="211"/>
      <c r="H141" s="214">
        <v>0.9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193</v>
      </c>
      <c r="AU141" s="220" t="s">
        <v>80</v>
      </c>
      <c r="AV141" s="14" t="s">
        <v>80</v>
      </c>
      <c r="AW141" s="14" t="s">
        <v>33</v>
      </c>
      <c r="AX141" s="14" t="s">
        <v>78</v>
      </c>
      <c r="AY141" s="220" t="s">
        <v>180</v>
      </c>
    </row>
    <row r="142" spans="1:65" s="2" customFormat="1" ht="21.75" customHeight="1">
      <c r="A142" s="36"/>
      <c r="B142" s="37"/>
      <c r="C142" s="180" t="s">
        <v>227</v>
      </c>
      <c r="D142" s="180" t="s">
        <v>182</v>
      </c>
      <c r="E142" s="181" t="s">
        <v>2061</v>
      </c>
      <c r="F142" s="182" t="s">
        <v>2062</v>
      </c>
      <c r="G142" s="183" t="s">
        <v>230</v>
      </c>
      <c r="H142" s="184">
        <v>2.8</v>
      </c>
      <c r="I142" s="185"/>
      <c r="J142" s="186">
        <f>ROUND(I142*H142,2)</f>
        <v>0</v>
      </c>
      <c r="K142" s="182" t="s">
        <v>186</v>
      </c>
      <c r="L142" s="41"/>
      <c r="M142" s="187" t="s">
        <v>19</v>
      </c>
      <c r="N142" s="188" t="s">
        <v>42</v>
      </c>
      <c r="O142" s="66"/>
      <c r="P142" s="189">
        <f>O142*H142</f>
        <v>0</v>
      </c>
      <c r="Q142" s="189">
        <v>0.26723000000000002</v>
      </c>
      <c r="R142" s="189">
        <f>Q142*H142</f>
        <v>0.74824400000000002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187</v>
      </c>
      <c r="AT142" s="191" t="s">
        <v>182</v>
      </c>
      <c r="AU142" s="191" t="s">
        <v>80</v>
      </c>
      <c r="AY142" s="19" t="s">
        <v>180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78</v>
      </c>
      <c r="BK142" s="192">
        <f>ROUND(I142*H142,2)</f>
        <v>0</v>
      </c>
      <c r="BL142" s="19" t="s">
        <v>187</v>
      </c>
      <c r="BM142" s="191" t="s">
        <v>2063</v>
      </c>
    </row>
    <row r="143" spans="1:65" s="2" customFormat="1" ht="19.5">
      <c r="A143" s="36"/>
      <c r="B143" s="37"/>
      <c r="C143" s="38"/>
      <c r="D143" s="193" t="s">
        <v>189</v>
      </c>
      <c r="E143" s="38"/>
      <c r="F143" s="194" t="s">
        <v>2064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189</v>
      </c>
      <c r="AU143" s="19" t="s">
        <v>80</v>
      </c>
    </row>
    <row r="144" spans="1:65" s="2" customFormat="1" ht="11.25">
      <c r="A144" s="36"/>
      <c r="B144" s="37"/>
      <c r="C144" s="38"/>
      <c r="D144" s="198" t="s">
        <v>191</v>
      </c>
      <c r="E144" s="38"/>
      <c r="F144" s="199" t="s">
        <v>2065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191</v>
      </c>
      <c r="AU144" s="19" t="s">
        <v>80</v>
      </c>
    </row>
    <row r="145" spans="1:65" s="13" customFormat="1" ht="11.25">
      <c r="B145" s="200"/>
      <c r="C145" s="201"/>
      <c r="D145" s="193" t="s">
        <v>193</v>
      </c>
      <c r="E145" s="202" t="s">
        <v>19</v>
      </c>
      <c r="F145" s="203" t="s">
        <v>2039</v>
      </c>
      <c r="G145" s="201"/>
      <c r="H145" s="202" t="s">
        <v>19</v>
      </c>
      <c r="I145" s="204"/>
      <c r="J145" s="201"/>
      <c r="K145" s="201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193</v>
      </c>
      <c r="AU145" s="209" t="s">
        <v>80</v>
      </c>
      <c r="AV145" s="13" t="s">
        <v>78</v>
      </c>
      <c r="AW145" s="13" t="s">
        <v>33</v>
      </c>
      <c r="AX145" s="13" t="s">
        <v>71</v>
      </c>
      <c r="AY145" s="209" t="s">
        <v>180</v>
      </c>
    </row>
    <row r="146" spans="1:65" s="13" customFormat="1" ht="11.25">
      <c r="B146" s="200"/>
      <c r="C146" s="201"/>
      <c r="D146" s="193" t="s">
        <v>193</v>
      </c>
      <c r="E146" s="202" t="s">
        <v>19</v>
      </c>
      <c r="F146" s="203" t="s">
        <v>2053</v>
      </c>
      <c r="G146" s="201"/>
      <c r="H146" s="202" t="s">
        <v>19</v>
      </c>
      <c r="I146" s="204"/>
      <c r="J146" s="201"/>
      <c r="K146" s="201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193</v>
      </c>
      <c r="AU146" s="209" t="s">
        <v>80</v>
      </c>
      <c r="AV146" s="13" t="s">
        <v>78</v>
      </c>
      <c r="AW146" s="13" t="s">
        <v>33</v>
      </c>
      <c r="AX146" s="13" t="s">
        <v>71</v>
      </c>
      <c r="AY146" s="209" t="s">
        <v>180</v>
      </c>
    </row>
    <row r="147" spans="1:65" s="14" customFormat="1" ht="11.25">
      <c r="B147" s="210"/>
      <c r="C147" s="211"/>
      <c r="D147" s="193" t="s">
        <v>193</v>
      </c>
      <c r="E147" s="212" t="s">
        <v>19</v>
      </c>
      <c r="F147" s="213" t="s">
        <v>2066</v>
      </c>
      <c r="G147" s="211"/>
      <c r="H147" s="214">
        <v>2.8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193</v>
      </c>
      <c r="AU147" s="220" t="s">
        <v>80</v>
      </c>
      <c r="AV147" s="14" t="s">
        <v>80</v>
      </c>
      <c r="AW147" s="14" t="s">
        <v>33</v>
      </c>
      <c r="AX147" s="14" t="s">
        <v>78</v>
      </c>
      <c r="AY147" s="220" t="s">
        <v>180</v>
      </c>
    </row>
    <row r="148" spans="1:65" s="12" customFormat="1" ht="22.9" customHeight="1">
      <c r="B148" s="164"/>
      <c r="C148" s="165"/>
      <c r="D148" s="166" t="s">
        <v>70</v>
      </c>
      <c r="E148" s="178" t="s">
        <v>473</v>
      </c>
      <c r="F148" s="178" t="s">
        <v>474</v>
      </c>
      <c r="G148" s="165"/>
      <c r="H148" s="165"/>
      <c r="I148" s="168"/>
      <c r="J148" s="179">
        <f>BK148</f>
        <v>0</v>
      </c>
      <c r="K148" s="165"/>
      <c r="L148" s="170"/>
      <c r="M148" s="171"/>
      <c r="N148" s="172"/>
      <c r="O148" s="172"/>
      <c r="P148" s="173">
        <f>SUM(P149:P158)</f>
        <v>0</v>
      </c>
      <c r="Q148" s="172"/>
      <c r="R148" s="173">
        <f>SUM(R149:R158)</f>
        <v>5.79E-3</v>
      </c>
      <c r="S148" s="172"/>
      <c r="T148" s="174">
        <f>SUM(T149:T158)</f>
        <v>0</v>
      </c>
      <c r="AR148" s="175" t="s">
        <v>78</v>
      </c>
      <c r="AT148" s="176" t="s">
        <v>70</v>
      </c>
      <c r="AU148" s="176" t="s">
        <v>78</v>
      </c>
      <c r="AY148" s="175" t="s">
        <v>180</v>
      </c>
      <c r="BK148" s="177">
        <f>SUM(BK149:BK158)</f>
        <v>0</v>
      </c>
    </row>
    <row r="149" spans="1:65" s="2" customFormat="1" ht="33" customHeight="1">
      <c r="A149" s="36"/>
      <c r="B149" s="37"/>
      <c r="C149" s="180" t="s">
        <v>239</v>
      </c>
      <c r="D149" s="180" t="s">
        <v>182</v>
      </c>
      <c r="E149" s="181" t="s">
        <v>476</v>
      </c>
      <c r="F149" s="182" t="s">
        <v>477</v>
      </c>
      <c r="G149" s="183" t="s">
        <v>206</v>
      </c>
      <c r="H149" s="184">
        <v>1</v>
      </c>
      <c r="I149" s="185"/>
      <c r="J149" s="186">
        <f>ROUND(I149*H149,2)</f>
        <v>0</v>
      </c>
      <c r="K149" s="182" t="s">
        <v>186</v>
      </c>
      <c r="L149" s="41"/>
      <c r="M149" s="187" t="s">
        <v>19</v>
      </c>
      <c r="N149" s="188" t="s">
        <v>42</v>
      </c>
      <c r="O149" s="66"/>
      <c r="P149" s="189">
        <f>O149*H149</f>
        <v>0</v>
      </c>
      <c r="Q149" s="189">
        <v>3.8400000000000001E-3</v>
      </c>
      <c r="R149" s="189">
        <f>Q149*H149</f>
        <v>3.8400000000000001E-3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187</v>
      </c>
      <c r="AT149" s="191" t="s">
        <v>182</v>
      </c>
      <c r="AU149" s="191" t="s">
        <v>80</v>
      </c>
      <c r="AY149" s="19" t="s">
        <v>180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78</v>
      </c>
      <c r="BK149" s="192">
        <f>ROUND(I149*H149,2)</f>
        <v>0</v>
      </c>
      <c r="BL149" s="19" t="s">
        <v>187</v>
      </c>
      <c r="BM149" s="191" t="s">
        <v>2067</v>
      </c>
    </row>
    <row r="150" spans="1:65" s="2" customFormat="1" ht="29.25">
      <c r="A150" s="36"/>
      <c r="B150" s="37"/>
      <c r="C150" s="38"/>
      <c r="D150" s="193" t="s">
        <v>189</v>
      </c>
      <c r="E150" s="38"/>
      <c r="F150" s="194" t="s">
        <v>479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189</v>
      </c>
      <c r="AU150" s="19" t="s">
        <v>80</v>
      </c>
    </row>
    <row r="151" spans="1:65" s="2" customFormat="1" ht="11.25">
      <c r="A151" s="36"/>
      <c r="B151" s="37"/>
      <c r="C151" s="38"/>
      <c r="D151" s="198" t="s">
        <v>191</v>
      </c>
      <c r="E151" s="38"/>
      <c r="F151" s="199" t="s">
        <v>480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191</v>
      </c>
      <c r="AU151" s="19" t="s">
        <v>80</v>
      </c>
    </row>
    <row r="152" spans="1:65" s="14" customFormat="1" ht="11.25">
      <c r="B152" s="210"/>
      <c r="C152" s="211"/>
      <c r="D152" s="193" t="s">
        <v>193</v>
      </c>
      <c r="E152" s="212" t="s">
        <v>19</v>
      </c>
      <c r="F152" s="213" t="s">
        <v>2068</v>
      </c>
      <c r="G152" s="211"/>
      <c r="H152" s="214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193</v>
      </c>
      <c r="AU152" s="220" t="s">
        <v>80</v>
      </c>
      <c r="AV152" s="14" t="s">
        <v>80</v>
      </c>
      <c r="AW152" s="14" t="s">
        <v>33</v>
      </c>
      <c r="AX152" s="14" t="s">
        <v>78</v>
      </c>
      <c r="AY152" s="220" t="s">
        <v>180</v>
      </c>
    </row>
    <row r="153" spans="1:65" s="13" customFormat="1" ht="22.5">
      <c r="B153" s="200"/>
      <c r="C153" s="201"/>
      <c r="D153" s="193" t="s">
        <v>193</v>
      </c>
      <c r="E153" s="202" t="s">
        <v>19</v>
      </c>
      <c r="F153" s="203" t="s">
        <v>2069</v>
      </c>
      <c r="G153" s="201"/>
      <c r="H153" s="202" t="s">
        <v>19</v>
      </c>
      <c r="I153" s="204"/>
      <c r="J153" s="201"/>
      <c r="K153" s="201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193</v>
      </c>
      <c r="AU153" s="209" t="s">
        <v>80</v>
      </c>
      <c r="AV153" s="13" t="s">
        <v>78</v>
      </c>
      <c r="AW153" s="13" t="s">
        <v>33</v>
      </c>
      <c r="AX153" s="13" t="s">
        <v>71</v>
      </c>
      <c r="AY153" s="209" t="s">
        <v>180</v>
      </c>
    </row>
    <row r="154" spans="1:65" s="2" customFormat="1" ht="24.2" customHeight="1">
      <c r="A154" s="36"/>
      <c r="B154" s="37"/>
      <c r="C154" s="180" t="s">
        <v>246</v>
      </c>
      <c r="D154" s="180" t="s">
        <v>182</v>
      </c>
      <c r="E154" s="181" t="s">
        <v>483</v>
      </c>
      <c r="F154" s="182" t="s">
        <v>484</v>
      </c>
      <c r="G154" s="183" t="s">
        <v>230</v>
      </c>
      <c r="H154" s="184">
        <v>1</v>
      </c>
      <c r="I154" s="185"/>
      <c r="J154" s="186">
        <f>ROUND(I154*H154,2)</f>
        <v>0</v>
      </c>
      <c r="K154" s="182" t="s">
        <v>186</v>
      </c>
      <c r="L154" s="41"/>
      <c r="M154" s="187" t="s">
        <v>19</v>
      </c>
      <c r="N154" s="188" t="s">
        <v>42</v>
      </c>
      <c r="O154" s="66"/>
      <c r="P154" s="189">
        <f>O154*H154</f>
        <v>0</v>
      </c>
      <c r="Q154" s="189">
        <v>1.9499999999999999E-3</v>
      </c>
      <c r="R154" s="189">
        <f>Q154*H154</f>
        <v>1.9499999999999999E-3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187</v>
      </c>
      <c r="AT154" s="191" t="s">
        <v>182</v>
      </c>
      <c r="AU154" s="191" t="s">
        <v>80</v>
      </c>
      <c r="AY154" s="19" t="s">
        <v>180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78</v>
      </c>
      <c r="BK154" s="192">
        <f>ROUND(I154*H154,2)</f>
        <v>0</v>
      </c>
      <c r="BL154" s="19" t="s">
        <v>187</v>
      </c>
      <c r="BM154" s="191" t="s">
        <v>2070</v>
      </c>
    </row>
    <row r="155" spans="1:65" s="2" customFormat="1" ht="29.25">
      <c r="A155" s="36"/>
      <c r="B155" s="37"/>
      <c r="C155" s="38"/>
      <c r="D155" s="193" t="s">
        <v>189</v>
      </c>
      <c r="E155" s="38"/>
      <c r="F155" s="194" t="s">
        <v>486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189</v>
      </c>
      <c r="AU155" s="19" t="s">
        <v>80</v>
      </c>
    </row>
    <row r="156" spans="1:65" s="2" customFormat="1" ht="11.25">
      <c r="A156" s="36"/>
      <c r="B156" s="37"/>
      <c r="C156" s="38"/>
      <c r="D156" s="198" t="s">
        <v>191</v>
      </c>
      <c r="E156" s="38"/>
      <c r="F156" s="199" t="s">
        <v>487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191</v>
      </c>
      <c r="AU156" s="19" t="s">
        <v>80</v>
      </c>
    </row>
    <row r="157" spans="1:65" s="14" customFormat="1" ht="11.25">
      <c r="B157" s="210"/>
      <c r="C157" s="211"/>
      <c r="D157" s="193" t="s">
        <v>193</v>
      </c>
      <c r="E157" s="212" t="s">
        <v>19</v>
      </c>
      <c r="F157" s="213" t="s">
        <v>2071</v>
      </c>
      <c r="G157" s="211"/>
      <c r="H157" s="214">
        <v>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193</v>
      </c>
      <c r="AU157" s="220" t="s">
        <v>80</v>
      </c>
      <c r="AV157" s="14" t="s">
        <v>80</v>
      </c>
      <c r="AW157" s="14" t="s">
        <v>33</v>
      </c>
      <c r="AX157" s="14" t="s">
        <v>78</v>
      </c>
      <c r="AY157" s="220" t="s">
        <v>180</v>
      </c>
    </row>
    <row r="158" spans="1:65" s="13" customFormat="1" ht="22.5">
      <c r="B158" s="200"/>
      <c r="C158" s="201"/>
      <c r="D158" s="193" t="s">
        <v>193</v>
      </c>
      <c r="E158" s="202" t="s">
        <v>19</v>
      </c>
      <c r="F158" s="203" t="s">
        <v>2069</v>
      </c>
      <c r="G158" s="201"/>
      <c r="H158" s="202" t="s">
        <v>19</v>
      </c>
      <c r="I158" s="204"/>
      <c r="J158" s="201"/>
      <c r="K158" s="201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193</v>
      </c>
      <c r="AU158" s="209" t="s">
        <v>80</v>
      </c>
      <c r="AV158" s="13" t="s">
        <v>78</v>
      </c>
      <c r="AW158" s="13" t="s">
        <v>33</v>
      </c>
      <c r="AX158" s="13" t="s">
        <v>71</v>
      </c>
      <c r="AY158" s="209" t="s">
        <v>180</v>
      </c>
    </row>
    <row r="159" spans="1:65" s="12" customFormat="1" ht="22.9" customHeight="1">
      <c r="B159" s="164"/>
      <c r="C159" s="165"/>
      <c r="D159" s="166" t="s">
        <v>70</v>
      </c>
      <c r="E159" s="178" t="s">
        <v>327</v>
      </c>
      <c r="F159" s="178" t="s">
        <v>328</v>
      </c>
      <c r="G159" s="165"/>
      <c r="H159" s="165"/>
      <c r="I159" s="168"/>
      <c r="J159" s="179">
        <f>BK159</f>
        <v>0</v>
      </c>
      <c r="K159" s="165"/>
      <c r="L159" s="170"/>
      <c r="M159" s="171"/>
      <c r="N159" s="172"/>
      <c r="O159" s="172"/>
      <c r="P159" s="173">
        <f>SUM(P160:P258)</f>
        <v>0</v>
      </c>
      <c r="Q159" s="172"/>
      <c r="R159" s="173">
        <f>SUM(R160:R258)</f>
        <v>3.2110238599999992</v>
      </c>
      <c r="S159" s="172"/>
      <c r="T159" s="174">
        <f>SUM(T160:T258)</f>
        <v>0.88449999999999995</v>
      </c>
      <c r="AR159" s="175" t="s">
        <v>78</v>
      </c>
      <c r="AT159" s="176" t="s">
        <v>70</v>
      </c>
      <c r="AU159" s="176" t="s">
        <v>78</v>
      </c>
      <c r="AY159" s="175" t="s">
        <v>180</v>
      </c>
      <c r="BK159" s="177">
        <f>SUM(BK160:BK258)</f>
        <v>0</v>
      </c>
    </row>
    <row r="160" spans="1:65" s="2" customFormat="1" ht="24.2" customHeight="1">
      <c r="A160" s="36"/>
      <c r="B160" s="37"/>
      <c r="C160" s="180" t="s">
        <v>254</v>
      </c>
      <c r="D160" s="180" t="s">
        <v>182</v>
      </c>
      <c r="E160" s="181" t="s">
        <v>2072</v>
      </c>
      <c r="F160" s="182" t="s">
        <v>2073</v>
      </c>
      <c r="G160" s="183" t="s">
        <v>230</v>
      </c>
      <c r="H160" s="184">
        <v>13.8</v>
      </c>
      <c r="I160" s="185"/>
      <c r="J160" s="186">
        <f>ROUND(I160*H160,2)</f>
        <v>0</v>
      </c>
      <c r="K160" s="182" t="s">
        <v>186</v>
      </c>
      <c r="L160" s="41"/>
      <c r="M160" s="187" t="s">
        <v>19</v>
      </c>
      <c r="N160" s="188" t="s">
        <v>42</v>
      </c>
      <c r="O160" s="66"/>
      <c r="P160" s="189">
        <f>O160*H160</f>
        <v>0</v>
      </c>
      <c r="Q160" s="189">
        <v>2.5999999999999998E-4</v>
      </c>
      <c r="R160" s="189">
        <f>Q160*H160</f>
        <v>3.588E-3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187</v>
      </c>
      <c r="AT160" s="191" t="s">
        <v>182</v>
      </c>
      <c r="AU160" s="191" t="s">
        <v>80</v>
      </c>
      <c r="AY160" s="19" t="s">
        <v>180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78</v>
      </c>
      <c r="BK160" s="192">
        <f>ROUND(I160*H160,2)</f>
        <v>0</v>
      </c>
      <c r="BL160" s="19" t="s">
        <v>187</v>
      </c>
      <c r="BM160" s="191" t="s">
        <v>2074</v>
      </c>
    </row>
    <row r="161" spans="1:65" s="2" customFormat="1" ht="19.5">
      <c r="A161" s="36"/>
      <c r="B161" s="37"/>
      <c r="C161" s="38"/>
      <c r="D161" s="193" t="s">
        <v>189</v>
      </c>
      <c r="E161" s="38"/>
      <c r="F161" s="194" t="s">
        <v>2075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189</v>
      </c>
      <c r="AU161" s="19" t="s">
        <v>80</v>
      </c>
    </row>
    <row r="162" spans="1:65" s="2" customFormat="1" ht="11.25">
      <c r="A162" s="36"/>
      <c r="B162" s="37"/>
      <c r="C162" s="38"/>
      <c r="D162" s="198" t="s">
        <v>191</v>
      </c>
      <c r="E162" s="38"/>
      <c r="F162" s="199" t="s">
        <v>2076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191</v>
      </c>
      <c r="AU162" s="19" t="s">
        <v>80</v>
      </c>
    </row>
    <row r="163" spans="1:65" s="13" customFormat="1" ht="11.25">
      <c r="B163" s="200"/>
      <c r="C163" s="201"/>
      <c r="D163" s="193" t="s">
        <v>193</v>
      </c>
      <c r="E163" s="202" t="s">
        <v>19</v>
      </c>
      <c r="F163" s="203" t="s">
        <v>2039</v>
      </c>
      <c r="G163" s="201"/>
      <c r="H163" s="202" t="s">
        <v>19</v>
      </c>
      <c r="I163" s="204"/>
      <c r="J163" s="201"/>
      <c r="K163" s="201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193</v>
      </c>
      <c r="AU163" s="209" t="s">
        <v>80</v>
      </c>
      <c r="AV163" s="13" t="s">
        <v>78</v>
      </c>
      <c r="AW163" s="13" t="s">
        <v>33</v>
      </c>
      <c r="AX163" s="13" t="s">
        <v>71</v>
      </c>
      <c r="AY163" s="209" t="s">
        <v>180</v>
      </c>
    </row>
    <row r="164" spans="1:65" s="14" customFormat="1" ht="11.25">
      <c r="B164" s="210"/>
      <c r="C164" s="211"/>
      <c r="D164" s="193" t="s">
        <v>193</v>
      </c>
      <c r="E164" s="212" t="s">
        <v>19</v>
      </c>
      <c r="F164" s="213" t="s">
        <v>2077</v>
      </c>
      <c r="G164" s="211"/>
      <c r="H164" s="214">
        <v>13.8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193</v>
      </c>
      <c r="AU164" s="220" t="s">
        <v>80</v>
      </c>
      <c r="AV164" s="14" t="s">
        <v>80</v>
      </c>
      <c r="AW164" s="14" t="s">
        <v>33</v>
      </c>
      <c r="AX164" s="14" t="s">
        <v>78</v>
      </c>
      <c r="AY164" s="220" t="s">
        <v>180</v>
      </c>
    </row>
    <row r="165" spans="1:65" s="2" customFormat="1" ht="24.2" customHeight="1">
      <c r="A165" s="36"/>
      <c r="B165" s="37"/>
      <c r="C165" s="180" t="s">
        <v>261</v>
      </c>
      <c r="D165" s="180" t="s">
        <v>182</v>
      </c>
      <c r="E165" s="181" t="s">
        <v>2078</v>
      </c>
      <c r="F165" s="182" t="s">
        <v>2079</v>
      </c>
      <c r="G165" s="183" t="s">
        <v>230</v>
      </c>
      <c r="H165" s="184">
        <v>13.8</v>
      </c>
      <c r="I165" s="185"/>
      <c r="J165" s="186">
        <f>ROUND(I165*H165,2)</f>
        <v>0</v>
      </c>
      <c r="K165" s="182" t="s">
        <v>186</v>
      </c>
      <c r="L165" s="41"/>
      <c r="M165" s="187" t="s">
        <v>19</v>
      </c>
      <c r="N165" s="188" t="s">
        <v>42</v>
      </c>
      <c r="O165" s="66"/>
      <c r="P165" s="189">
        <f>O165*H165</f>
        <v>0</v>
      </c>
      <c r="Q165" s="189">
        <v>4.3800000000000002E-3</v>
      </c>
      <c r="R165" s="189">
        <f>Q165*H165</f>
        <v>6.0444000000000005E-2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187</v>
      </c>
      <c r="AT165" s="191" t="s">
        <v>182</v>
      </c>
      <c r="AU165" s="191" t="s">
        <v>80</v>
      </c>
      <c r="AY165" s="19" t="s">
        <v>180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78</v>
      </c>
      <c r="BK165" s="192">
        <f>ROUND(I165*H165,2)</f>
        <v>0</v>
      </c>
      <c r="BL165" s="19" t="s">
        <v>187</v>
      </c>
      <c r="BM165" s="191" t="s">
        <v>2080</v>
      </c>
    </row>
    <row r="166" spans="1:65" s="2" customFormat="1" ht="19.5">
      <c r="A166" s="36"/>
      <c r="B166" s="37"/>
      <c r="C166" s="38"/>
      <c r="D166" s="193" t="s">
        <v>189</v>
      </c>
      <c r="E166" s="38"/>
      <c r="F166" s="194" t="s">
        <v>2081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189</v>
      </c>
      <c r="AU166" s="19" t="s">
        <v>80</v>
      </c>
    </row>
    <row r="167" spans="1:65" s="2" customFormat="1" ht="11.25">
      <c r="A167" s="36"/>
      <c r="B167" s="37"/>
      <c r="C167" s="38"/>
      <c r="D167" s="198" t="s">
        <v>191</v>
      </c>
      <c r="E167" s="38"/>
      <c r="F167" s="199" t="s">
        <v>2082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191</v>
      </c>
      <c r="AU167" s="19" t="s">
        <v>80</v>
      </c>
    </row>
    <row r="168" spans="1:65" s="13" customFormat="1" ht="11.25">
      <c r="B168" s="200"/>
      <c r="C168" s="201"/>
      <c r="D168" s="193" t="s">
        <v>193</v>
      </c>
      <c r="E168" s="202" t="s">
        <v>19</v>
      </c>
      <c r="F168" s="203" t="s">
        <v>2039</v>
      </c>
      <c r="G168" s="201"/>
      <c r="H168" s="202" t="s">
        <v>19</v>
      </c>
      <c r="I168" s="204"/>
      <c r="J168" s="201"/>
      <c r="K168" s="201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193</v>
      </c>
      <c r="AU168" s="209" t="s">
        <v>80</v>
      </c>
      <c r="AV168" s="13" t="s">
        <v>78</v>
      </c>
      <c r="AW168" s="13" t="s">
        <v>33</v>
      </c>
      <c r="AX168" s="13" t="s">
        <v>71</v>
      </c>
      <c r="AY168" s="209" t="s">
        <v>180</v>
      </c>
    </row>
    <row r="169" spans="1:65" s="14" customFormat="1" ht="11.25">
      <c r="B169" s="210"/>
      <c r="C169" s="211"/>
      <c r="D169" s="193" t="s">
        <v>193</v>
      </c>
      <c r="E169" s="212" t="s">
        <v>19</v>
      </c>
      <c r="F169" s="213" t="s">
        <v>2077</v>
      </c>
      <c r="G169" s="211"/>
      <c r="H169" s="214">
        <v>13.8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193</v>
      </c>
      <c r="AU169" s="220" t="s">
        <v>80</v>
      </c>
      <c r="AV169" s="14" t="s">
        <v>80</v>
      </c>
      <c r="AW169" s="14" t="s">
        <v>33</v>
      </c>
      <c r="AX169" s="14" t="s">
        <v>78</v>
      </c>
      <c r="AY169" s="220" t="s">
        <v>180</v>
      </c>
    </row>
    <row r="170" spans="1:65" s="2" customFormat="1" ht="37.9" customHeight="1">
      <c r="A170" s="36"/>
      <c r="B170" s="37"/>
      <c r="C170" s="180" t="s">
        <v>269</v>
      </c>
      <c r="D170" s="180" t="s">
        <v>182</v>
      </c>
      <c r="E170" s="181" t="s">
        <v>2083</v>
      </c>
      <c r="F170" s="182" t="s">
        <v>2084</v>
      </c>
      <c r="G170" s="183" t="s">
        <v>230</v>
      </c>
      <c r="H170" s="184">
        <v>13.8</v>
      </c>
      <c r="I170" s="185"/>
      <c r="J170" s="186">
        <f>ROUND(I170*H170,2)</f>
        <v>0</v>
      </c>
      <c r="K170" s="182" t="s">
        <v>186</v>
      </c>
      <c r="L170" s="41"/>
      <c r="M170" s="187" t="s">
        <v>19</v>
      </c>
      <c r="N170" s="188" t="s">
        <v>42</v>
      </c>
      <c r="O170" s="66"/>
      <c r="P170" s="189">
        <f>O170*H170</f>
        <v>0</v>
      </c>
      <c r="Q170" s="189">
        <v>9.1999999999999998E-3</v>
      </c>
      <c r="R170" s="189">
        <f>Q170*H170</f>
        <v>0.12696000000000002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187</v>
      </c>
      <c r="AT170" s="191" t="s">
        <v>182</v>
      </c>
      <c r="AU170" s="191" t="s">
        <v>80</v>
      </c>
      <c r="AY170" s="19" t="s">
        <v>180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78</v>
      </c>
      <c r="BK170" s="192">
        <f>ROUND(I170*H170,2)</f>
        <v>0</v>
      </c>
      <c r="BL170" s="19" t="s">
        <v>187</v>
      </c>
      <c r="BM170" s="191" t="s">
        <v>2085</v>
      </c>
    </row>
    <row r="171" spans="1:65" s="2" customFormat="1" ht="29.25">
      <c r="A171" s="36"/>
      <c r="B171" s="37"/>
      <c r="C171" s="38"/>
      <c r="D171" s="193" t="s">
        <v>189</v>
      </c>
      <c r="E171" s="38"/>
      <c r="F171" s="194" t="s">
        <v>2086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189</v>
      </c>
      <c r="AU171" s="19" t="s">
        <v>80</v>
      </c>
    </row>
    <row r="172" spans="1:65" s="2" customFormat="1" ht="11.25">
      <c r="A172" s="36"/>
      <c r="B172" s="37"/>
      <c r="C172" s="38"/>
      <c r="D172" s="198" t="s">
        <v>191</v>
      </c>
      <c r="E172" s="38"/>
      <c r="F172" s="199" t="s">
        <v>2087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191</v>
      </c>
      <c r="AU172" s="19" t="s">
        <v>80</v>
      </c>
    </row>
    <row r="173" spans="1:65" s="13" customFormat="1" ht="11.25">
      <c r="B173" s="200"/>
      <c r="C173" s="201"/>
      <c r="D173" s="193" t="s">
        <v>193</v>
      </c>
      <c r="E173" s="202" t="s">
        <v>19</v>
      </c>
      <c r="F173" s="203" t="s">
        <v>2039</v>
      </c>
      <c r="G173" s="201"/>
      <c r="H173" s="202" t="s">
        <v>19</v>
      </c>
      <c r="I173" s="204"/>
      <c r="J173" s="201"/>
      <c r="K173" s="201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193</v>
      </c>
      <c r="AU173" s="209" t="s">
        <v>80</v>
      </c>
      <c r="AV173" s="13" t="s">
        <v>78</v>
      </c>
      <c r="AW173" s="13" t="s">
        <v>33</v>
      </c>
      <c r="AX173" s="13" t="s">
        <v>71</v>
      </c>
      <c r="AY173" s="209" t="s">
        <v>180</v>
      </c>
    </row>
    <row r="174" spans="1:65" s="14" customFormat="1" ht="11.25">
      <c r="B174" s="210"/>
      <c r="C174" s="211"/>
      <c r="D174" s="193" t="s">
        <v>193</v>
      </c>
      <c r="E174" s="212" t="s">
        <v>19</v>
      </c>
      <c r="F174" s="213" t="s">
        <v>2077</v>
      </c>
      <c r="G174" s="211"/>
      <c r="H174" s="214">
        <v>13.8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193</v>
      </c>
      <c r="AU174" s="220" t="s">
        <v>80</v>
      </c>
      <c r="AV174" s="14" t="s">
        <v>80</v>
      </c>
      <c r="AW174" s="14" t="s">
        <v>33</v>
      </c>
      <c r="AX174" s="14" t="s">
        <v>78</v>
      </c>
      <c r="AY174" s="220" t="s">
        <v>180</v>
      </c>
    </row>
    <row r="175" spans="1:65" s="2" customFormat="1" ht="24.2" customHeight="1">
      <c r="A175" s="36"/>
      <c r="B175" s="37"/>
      <c r="C175" s="180" t="s">
        <v>278</v>
      </c>
      <c r="D175" s="180" t="s">
        <v>182</v>
      </c>
      <c r="E175" s="181" t="s">
        <v>2088</v>
      </c>
      <c r="F175" s="182" t="s">
        <v>2089</v>
      </c>
      <c r="G175" s="183" t="s">
        <v>230</v>
      </c>
      <c r="H175" s="184">
        <v>64.543999999999997</v>
      </c>
      <c r="I175" s="185"/>
      <c r="J175" s="186">
        <f>ROUND(I175*H175,2)</f>
        <v>0</v>
      </c>
      <c r="K175" s="182" t="s">
        <v>186</v>
      </c>
      <c r="L175" s="41"/>
      <c r="M175" s="187" t="s">
        <v>19</v>
      </c>
      <c r="N175" s="188" t="s">
        <v>42</v>
      </c>
      <c r="O175" s="66"/>
      <c r="P175" s="189">
        <f>O175*H175</f>
        <v>0</v>
      </c>
      <c r="Q175" s="189">
        <v>2.5999999999999998E-4</v>
      </c>
      <c r="R175" s="189">
        <f>Q175*H175</f>
        <v>1.6781439999999998E-2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187</v>
      </c>
      <c r="AT175" s="191" t="s">
        <v>182</v>
      </c>
      <c r="AU175" s="191" t="s">
        <v>80</v>
      </c>
      <c r="AY175" s="19" t="s">
        <v>180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78</v>
      </c>
      <c r="BK175" s="192">
        <f>ROUND(I175*H175,2)</f>
        <v>0</v>
      </c>
      <c r="BL175" s="19" t="s">
        <v>187</v>
      </c>
      <c r="BM175" s="191" t="s">
        <v>2090</v>
      </c>
    </row>
    <row r="176" spans="1:65" s="2" customFormat="1" ht="19.5">
      <c r="A176" s="36"/>
      <c r="B176" s="37"/>
      <c r="C176" s="38"/>
      <c r="D176" s="193" t="s">
        <v>189</v>
      </c>
      <c r="E176" s="38"/>
      <c r="F176" s="194" t="s">
        <v>2091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189</v>
      </c>
      <c r="AU176" s="19" t="s">
        <v>80</v>
      </c>
    </row>
    <row r="177" spans="1:65" s="2" customFormat="1" ht="11.25">
      <c r="A177" s="36"/>
      <c r="B177" s="37"/>
      <c r="C177" s="38"/>
      <c r="D177" s="198" t="s">
        <v>191</v>
      </c>
      <c r="E177" s="38"/>
      <c r="F177" s="199" t="s">
        <v>2092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191</v>
      </c>
      <c r="AU177" s="19" t="s">
        <v>80</v>
      </c>
    </row>
    <row r="178" spans="1:65" s="13" customFormat="1" ht="11.25">
      <c r="B178" s="200"/>
      <c r="C178" s="201"/>
      <c r="D178" s="193" t="s">
        <v>193</v>
      </c>
      <c r="E178" s="202" t="s">
        <v>19</v>
      </c>
      <c r="F178" s="203" t="s">
        <v>2039</v>
      </c>
      <c r="G178" s="201"/>
      <c r="H178" s="202" t="s">
        <v>19</v>
      </c>
      <c r="I178" s="204"/>
      <c r="J178" s="201"/>
      <c r="K178" s="201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193</v>
      </c>
      <c r="AU178" s="209" t="s">
        <v>80</v>
      </c>
      <c r="AV178" s="13" t="s">
        <v>78</v>
      </c>
      <c r="AW178" s="13" t="s">
        <v>33</v>
      </c>
      <c r="AX178" s="13" t="s">
        <v>71</v>
      </c>
      <c r="AY178" s="209" t="s">
        <v>180</v>
      </c>
    </row>
    <row r="179" spans="1:65" s="14" customFormat="1" ht="22.5">
      <c r="B179" s="210"/>
      <c r="C179" s="211"/>
      <c r="D179" s="193" t="s">
        <v>193</v>
      </c>
      <c r="E179" s="212" t="s">
        <v>19</v>
      </c>
      <c r="F179" s="213" t="s">
        <v>2093</v>
      </c>
      <c r="G179" s="211"/>
      <c r="H179" s="214">
        <v>48.197000000000003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193</v>
      </c>
      <c r="AU179" s="220" t="s">
        <v>80</v>
      </c>
      <c r="AV179" s="14" t="s">
        <v>80</v>
      </c>
      <c r="AW179" s="14" t="s">
        <v>33</v>
      </c>
      <c r="AX179" s="14" t="s">
        <v>71</v>
      </c>
      <c r="AY179" s="220" t="s">
        <v>180</v>
      </c>
    </row>
    <row r="180" spans="1:65" s="14" customFormat="1" ht="11.25">
      <c r="B180" s="210"/>
      <c r="C180" s="211"/>
      <c r="D180" s="193" t="s">
        <v>193</v>
      </c>
      <c r="E180" s="212" t="s">
        <v>19</v>
      </c>
      <c r="F180" s="213" t="s">
        <v>2094</v>
      </c>
      <c r="G180" s="211"/>
      <c r="H180" s="214">
        <v>1.62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193</v>
      </c>
      <c r="AU180" s="220" t="s">
        <v>80</v>
      </c>
      <c r="AV180" s="14" t="s">
        <v>80</v>
      </c>
      <c r="AW180" s="14" t="s">
        <v>33</v>
      </c>
      <c r="AX180" s="14" t="s">
        <v>71</v>
      </c>
      <c r="AY180" s="220" t="s">
        <v>180</v>
      </c>
    </row>
    <row r="181" spans="1:65" s="14" customFormat="1" ht="11.25">
      <c r="B181" s="210"/>
      <c r="C181" s="211"/>
      <c r="D181" s="193" t="s">
        <v>193</v>
      </c>
      <c r="E181" s="212" t="s">
        <v>19</v>
      </c>
      <c r="F181" s="213" t="s">
        <v>2095</v>
      </c>
      <c r="G181" s="211"/>
      <c r="H181" s="214">
        <v>14.727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193</v>
      </c>
      <c r="AU181" s="220" t="s">
        <v>80</v>
      </c>
      <c r="AV181" s="14" t="s">
        <v>80</v>
      </c>
      <c r="AW181" s="14" t="s">
        <v>33</v>
      </c>
      <c r="AX181" s="14" t="s">
        <v>71</v>
      </c>
      <c r="AY181" s="220" t="s">
        <v>180</v>
      </c>
    </row>
    <row r="182" spans="1:65" s="15" customFormat="1" ht="11.25">
      <c r="B182" s="221"/>
      <c r="C182" s="222"/>
      <c r="D182" s="193" t="s">
        <v>193</v>
      </c>
      <c r="E182" s="223" t="s">
        <v>19</v>
      </c>
      <c r="F182" s="224" t="s">
        <v>238</v>
      </c>
      <c r="G182" s="222"/>
      <c r="H182" s="225">
        <v>64.543999999999997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193</v>
      </c>
      <c r="AU182" s="231" t="s">
        <v>80</v>
      </c>
      <c r="AV182" s="15" t="s">
        <v>187</v>
      </c>
      <c r="AW182" s="15" t="s">
        <v>33</v>
      </c>
      <c r="AX182" s="15" t="s">
        <v>78</v>
      </c>
      <c r="AY182" s="231" t="s">
        <v>180</v>
      </c>
    </row>
    <row r="183" spans="1:65" s="2" customFormat="1" ht="24.2" customHeight="1">
      <c r="A183" s="36"/>
      <c r="B183" s="37"/>
      <c r="C183" s="180" t="s">
        <v>290</v>
      </c>
      <c r="D183" s="180" t="s">
        <v>182</v>
      </c>
      <c r="E183" s="181" t="s">
        <v>375</v>
      </c>
      <c r="F183" s="182" t="s">
        <v>376</v>
      </c>
      <c r="G183" s="183" t="s">
        <v>230</v>
      </c>
      <c r="H183" s="184">
        <v>64.543999999999997</v>
      </c>
      <c r="I183" s="185"/>
      <c r="J183" s="186">
        <f>ROUND(I183*H183,2)</f>
        <v>0</v>
      </c>
      <c r="K183" s="182" t="s">
        <v>186</v>
      </c>
      <c r="L183" s="41"/>
      <c r="M183" s="187" t="s">
        <v>19</v>
      </c>
      <c r="N183" s="188" t="s">
        <v>42</v>
      </c>
      <c r="O183" s="66"/>
      <c r="P183" s="189">
        <f>O183*H183</f>
        <v>0</v>
      </c>
      <c r="Q183" s="189">
        <v>4.3800000000000002E-3</v>
      </c>
      <c r="R183" s="189">
        <f>Q183*H183</f>
        <v>0.28270272000000002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187</v>
      </c>
      <c r="AT183" s="191" t="s">
        <v>182</v>
      </c>
      <c r="AU183" s="191" t="s">
        <v>80</v>
      </c>
      <c r="AY183" s="19" t="s">
        <v>180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78</v>
      </c>
      <c r="BK183" s="192">
        <f>ROUND(I183*H183,2)</f>
        <v>0</v>
      </c>
      <c r="BL183" s="19" t="s">
        <v>187</v>
      </c>
      <c r="BM183" s="191" t="s">
        <v>2096</v>
      </c>
    </row>
    <row r="184" spans="1:65" s="2" customFormat="1" ht="19.5">
      <c r="A184" s="36"/>
      <c r="B184" s="37"/>
      <c r="C184" s="38"/>
      <c r="D184" s="193" t="s">
        <v>189</v>
      </c>
      <c r="E184" s="38"/>
      <c r="F184" s="194" t="s">
        <v>378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189</v>
      </c>
      <c r="AU184" s="19" t="s">
        <v>80</v>
      </c>
    </row>
    <row r="185" spans="1:65" s="2" customFormat="1" ht="11.25">
      <c r="A185" s="36"/>
      <c r="B185" s="37"/>
      <c r="C185" s="38"/>
      <c r="D185" s="198" t="s">
        <v>191</v>
      </c>
      <c r="E185" s="38"/>
      <c r="F185" s="199" t="s">
        <v>379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191</v>
      </c>
      <c r="AU185" s="19" t="s">
        <v>80</v>
      </c>
    </row>
    <row r="186" spans="1:65" s="13" customFormat="1" ht="11.25">
      <c r="B186" s="200"/>
      <c r="C186" s="201"/>
      <c r="D186" s="193" t="s">
        <v>193</v>
      </c>
      <c r="E186" s="202" t="s">
        <v>19</v>
      </c>
      <c r="F186" s="203" t="s">
        <v>2039</v>
      </c>
      <c r="G186" s="201"/>
      <c r="H186" s="202" t="s">
        <v>19</v>
      </c>
      <c r="I186" s="204"/>
      <c r="J186" s="201"/>
      <c r="K186" s="201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193</v>
      </c>
      <c r="AU186" s="209" t="s">
        <v>80</v>
      </c>
      <c r="AV186" s="13" t="s">
        <v>78</v>
      </c>
      <c r="AW186" s="13" t="s">
        <v>33</v>
      </c>
      <c r="AX186" s="13" t="s">
        <v>71</v>
      </c>
      <c r="AY186" s="209" t="s">
        <v>180</v>
      </c>
    </row>
    <row r="187" spans="1:65" s="14" customFormat="1" ht="22.5">
      <c r="B187" s="210"/>
      <c r="C187" s="211"/>
      <c r="D187" s="193" t="s">
        <v>193</v>
      </c>
      <c r="E187" s="212" t="s">
        <v>19</v>
      </c>
      <c r="F187" s="213" t="s">
        <v>2093</v>
      </c>
      <c r="G187" s="211"/>
      <c r="H187" s="214">
        <v>48.197000000000003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193</v>
      </c>
      <c r="AU187" s="220" t="s">
        <v>80</v>
      </c>
      <c r="AV187" s="14" t="s">
        <v>80</v>
      </c>
      <c r="AW187" s="14" t="s">
        <v>33</v>
      </c>
      <c r="AX187" s="14" t="s">
        <v>71</v>
      </c>
      <c r="AY187" s="220" t="s">
        <v>180</v>
      </c>
    </row>
    <row r="188" spans="1:65" s="14" customFormat="1" ht="11.25">
      <c r="B188" s="210"/>
      <c r="C188" s="211"/>
      <c r="D188" s="193" t="s">
        <v>193</v>
      </c>
      <c r="E188" s="212" t="s">
        <v>19</v>
      </c>
      <c r="F188" s="213" t="s">
        <v>2094</v>
      </c>
      <c r="G188" s="211"/>
      <c r="H188" s="214">
        <v>1.62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193</v>
      </c>
      <c r="AU188" s="220" t="s">
        <v>80</v>
      </c>
      <c r="AV188" s="14" t="s">
        <v>80</v>
      </c>
      <c r="AW188" s="14" t="s">
        <v>33</v>
      </c>
      <c r="AX188" s="14" t="s">
        <v>71</v>
      </c>
      <c r="AY188" s="220" t="s">
        <v>180</v>
      </c>
    </row>
    <row r="189" spans="1:65" s="14" customFormat="1" ht="11.25">
      <c r="B189" s="210"/>
      <c r="C189" s="211"/>
      <c r="D189" s="193" t="s">
        <v>193</v>
      </c>
      <c r="E189" s="212" t="s">
        <v>19</v>
      </c>
      <c r="F189" s="213" t="s">
        <v>2095</v>
      </c>
      <c r="G189" s="211"/>
      <c r="H189" s="214">
        <v>14.727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193</v>
      </c>
      <c r="AU189" s="220" t="s">
        <v>80</v>
      </c>
      <c r="AV189" s="14" t="s">
        <v>80</v>
      </c>
      <c r="AW189" s="14" t="s">
        <v>33</v>
      </c>
      <c r="AX189" s="14" t="s">
        <v>71</v>
      </c>
      <c r="AY189" s="220" t="s">
        <v>180</v>
      </c>
    </row>
    <row r="190" spans="1:65" s="15" customFormat="1" ht="11.25">
      <c r="B190" s="221"/>
      <c r="C190" s="222"/>
      <c r="D190" s="193" t="s">
        <v>193</v>
      </c>
      <c r="E190" s="223" t="s">
        <v>19</v>
      </c>
      <c r="F190" s="224" t="s">
        <v>238</v>
      </c>
      <c r="G190" s="222"/>
      <c r="H190" s="225">
        <v>64.543999999999997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193</v>
      </c>
      <c r="AU190" s="231" t="s">
        <v>80</v>
      </c>
      <c r="AV190" s="15" t="s">
        <v>187</v>
      </c>
      <c r="AW190" s="15" t="s">
        <v>33</v>
      </c>
      <c r="AX190" s="15" t="s">
        <v>78</v>
      </c>
      <c r="AY190" s="231" t="s">
        <v>180</v>
      </c>
    </row>
    <row r="191" spans="1:65" s="2" customFormat="1" ht="24.2" customHeight="1">
      <c r="A191" s="36"/>
      <c r="B191" s="37"/>
      <c r="C191" s="180" t="s">
        <v>300</v>
      </c>
      <c r="D191" s="180" t="s">
        <v>182</v>
      </c>
      <c r="E191" s="181" t="s">
        <v>394</v>
      </c>
      <c r="F191" s="182" t="s">
        <v>395</v>
      </c>
      <c r="G191" s="183" t="s">
        <v>230</v>
      </c>
      <c r="H191" s="184">
        <v>13.2</v>
      </c>
      <c r="I191" s="185"/>
      <c r="J191" s="186">
        <f>ROUND(I191*H191,2)</f>
        <v>0</v>
      </c>
      <c r="K191" s="182" t="s">
        <v>186</v>
      </c>
      <c r="L191" s="41"/>
      <c r="M191" s="187" t="s">
        <v>19</v>
      </c>
      <c r="N191" s="188" t="s">
        <v>42</v>
      </c>
      <c r="O191" s="66"/>
      <c r="P191" s="189">
        <f>O191*H191</f>
        <v>0</v>
      </c>
      <c r="Q191" s="189">
        <v>1.47E-2</v>
      </c>
      <c r="R191" s="189">
        <f>Q191*H191</f>
        <v>0.19403999999999999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187</v>
      </c>
      <c r="AT191" s="191" t="s">
        <v>182</v>
      </c>
      <c r="AU191" s="191" t="s">
        <v>80</v>
      </c>
      <c r="AY191" s="19" t="s">
        <v>180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78</v>
      </c>
      <c r="BK191" s="192">
        <f>ROUND(I191*H191,2)</f>
        <v>0</v>
      </c>
      <c r="BL191" s="19" t="s">
        <v>187</v>
      </c>
      <c r="BM191" s="191" t="s">
        <v>2097</v>
      </c>
    </row>
    <row r="192" spans="1:65" s="2" customFormat="1" ht="19.5">
      <c r="A192" s="36"/>
      <c r="B192" s="37"/>
      <c r="C192" s="38"/>
      <c r="D192" s="193" t="s">
        <v>189</v>
      </c>
      <c r="E192" s="38"/>
      <c r="F192" s="194" t="s">
        <v>397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189</v>
      </c>
      <c r="AU192" s="19" t="s">
        <v>80</v>
      </c>
    </row>
    <row r="193" spans="1:65" s="2" customFormat="1" ht="11.25">
      <c r="A193" s="36"/>
      <c r="B193" s="37"/>
      <c r="C193" s="38"/>
      <c r="D193" s="198" t="s">
        <v>191</v>
      </c>
      <c r="E193" s="38"/>
      <c r="F193" s="199" t="s">
        <v>398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191</v>
      </c>
      <c r="AU193" s="19" t="s">
        <v>80</v>
      </c>
    </row>
    <row r="194" spans="1:65" s="13" customFormat="1" ht="11.25">
      <c r="B194" s="200"/>
      <c r="C194" s="201"/>
      <c r="D194" s="193" t="s">
        <v>193</v>
      </c>
      <c r="E194" s="202" t="s">
        <v>19</v>
      </c>
      <c r="F194" s="203" t="s">
        <v>2098</v>
      </c>
      <c r="G194" s="201"/>
      <c r="H194" s="202" t="s">
        <v>19</v>
      </c>
      <c r="I194" s="204"/>
      <c r="J194" s="201"/>
      <c r="K194" s="201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193</v>
      </c>
      <c r="AU194" s="209" t="s">
        <v>80</v>
      </c>
      <c r="AV194" s="13" t="s">
        <v>78</v>
      </c>
      <c r="AW194" s="13" t="s">
        <v>33</v>
      </c>
      <c r="AX194" s="13" t="s">
        <v>71</v>
      </c>
      <c r="AY194" s="209" t="s">
        <v>180</v>
      </c>
    </row>
    <row r="195" spans="1:65" s="13" customFormat="1" ht="11.25">
      <c r="B195" s="200"/>
      <c r="C195" s="201"/>
      <c r="D195" s="193" t="s">
        <v>193</v>
      </c>
      <c r="E195" s="202" t="s">
        <v>19</v>
      </c>
      <c r="F195" s="203" t="s">
        <v>386</v>
      </c>
      <c r="G195" s="201"/>
      <c r="H195" s="202" t="s">
        <v>19</v>
      </c>
      <c r="I195" s="204"/>
      <c r="J195" s="201"/>
      <c r="K195" s="201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193</v>
      </c>
      <c r="AU195" s="209" t="s">
        <v>80</v>
      </c>
      <c r="AV195" s="13" t="s">
        <v>78</v>
      </c>
      <c r="AW195" s="13" t="s">
        <v>33</v>
      </c>
      <c r="AX195" s="13" t="s">
        <v>71</v>
      </c>
      <c r="AY195" s="209" t="s">
        <v>180</v>
      </c>
    </row>
    <row r="196" spans="1:65" s="14" customFormat="1" ht="11.25">
      <c r="B196" s="210"/>
      <c r="C196" s="211"/>
      <c r="D196" s="193" t="s">
        <v>193</v>
      </c>
      <c r="E196" s="212" t="s">
        <v>19</v>
      </c>
      <c r="F196" s="213" t="s">
        <v>2099</v>
      </c>
      <c r="G196" s="211"/>
      <c r="H196" s="214">
        <v>13.2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193</v>
      </c>
      <c r="AU196" s="220" t="s">
        <v>80</v>
      </c>
      <c r="AV196" s="14" t="s">
        <v>80</v>
      </c>
      <c r="AW196" s="14" t="s">
        <v>33</v>
      </c>
      <c r="AX196" s="14" t="s">
        <v>78</v>
      </c>
      <c r="AY196" s="220" t="s">
        <v>180</v>
      </c>
    </row>
    <row r="197" spans="1:65" s="2" customFormat="1" ht="24.2" customHeight="1">
      <c r="A197" s="36"/>
      <c r="B197" s="37"/>
      <c r="C197" s="180" t="s">
        <v>8</v>
      </c>
      <c r="D197" s="180" t="s">
        <v>182</v>
      </c>
      <c r="E197" s="181" t="s">
        <v>2100</v>
      </c>
      <c r="F197" s="182" t="s">
        <v>2101</v>
      </c>
      <c r="G197" s="183" t="s">
        <v>206</v>
      </c>
      <c r="H197" s="184">
        <v>4</v>
      </c>
      <c r="I197" s="185"/>
      <c r="J197" s="186">
        <f>ROUND(I197*H197,2)</f>
        <v>0</v>
      </c>
      <c r="K197" s="182" t="s">
        <v>186</v>
      </c>
      <c r="L197" s="41"/>
      <c r="M197" s="187" t="s">
        <v>19</v>
      </c>
      <c r="N197" s="188" t="s">
        <v>42</v>
      </c>
      <c r="O197" s="66"/>
      <c r="P197" s="189">
        <f>O197*H197</f>
        <v>0</v>
      </c>
      <c r="Q197" s="189">
        <v>0.15409999999999999</v>
      </c>
      <c r="R197" s="189">
        <f>Q197*H197</f>
        <v>0.61639999999999995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187</v>
      </c>
      <c r="AT197" s="191" t="s">
        <v>182</v>
      </c>
      <c r="AU197" s="191" t="s">
        <v>80</v>
      </c>
      <c r="AY197" s="19" t="s">
        <v>180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78</v>
      </c>
      <c r="BK197" s="192">
        <f>ROUND(I197*H197,2)</f>
        <v>0</v>
      </c>
      <c r="BL197" s="19" t="s">
        <v>187</v>
      </c>
      <c r="BM197" s="191" t="s">
        <v>2102</v>
      </c>
    </row>
    <row r="198" spans="1:65" s="2" customFormat="1" ht="19.5">
      <c r="A198" s="36"/>
      <c r="B198" s="37"/>
      <c r="C198" s="38"/>
      <c r="D198" s="193" t="s">
        <v>189</v>
      </c>
      <c r="E198" s="38"/>
      <c r="F198" s="194" t="s">
        <v>2103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189</v>
      </c>
      <c r="AU198" s="19" t="s">
        <v>80</v>
      </c>
    </row>
    <row r="199" spans="1:65" s="2" customFormat="1" ht="11.25">
      <c r="A199" s="36"/>
      <c r="B199" s="37"/>
      <c r="C199" s="38"/>
      <c r="D199" s="198" t="s">
        <v>191</v>
      </c>
      <c r="E199" s="38"/>
      <c r="F199" s="199" t="s">
        <v>2104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191</v>
      </c>
      <c r="AU199" s="19" t="s">
        <v>80</v>
      </c>
    </row>
    <row r="200" spans="1:65" s="13" customFormat="1" ht="11.25">
      <c r="B200" s="200"/>
      <c r="C200" s="201"/>
      <c r="D200" s="193" t="s">
        <v>193</v>
      </c>
      <c r="E200" s="202" t="s">
        <v>19</v>
      </c>
      <c r="F200" s="203" t="s">
        <v>2039</v>
      </c>
      <c r="G200" s="201"/>
      <c r="H200" s="202" t="s">
        <v>19</v>
      </c>
      <c r="I200" s="204"/>
      <c r="J200" s="201"/>
      <c r="K200" s="201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193</v>
      </c>
      <c r="AU200" s="209" t="s">
        <v>80</v>
      </c>
      <c r="AV200" s="13" t="s">
        <v>78</v>
      </c>
      <c r="AW200" s="13" t="s">
        <v>33</v>
      </c>
      <c r="AX200" s="13" t="s">
        <v>71</v>
      </c>
      <c r="AY200" s="209" t="s">
        <v>180</v>
      </c>
    </row>
    <row r="201" spans="1:65" s="14" customFormat="1" ht="11.25">
      <c r="B201" s="210"/>
      <c r="C201" s="211"/>
      <c r="D201" s="193" t="s">
        <v>193</v>
      </c>
      <c r="E201" s="212" t="s">
        <v>19</v>
      </c>
      <c r="F201" s="213" t="s">
        <v>2105</v>
      </c>
      <c r="G201" s="211"/>
      <c r="H201" s="214">
        <v>2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193</v>
      </c>
      <c r="AU201" s="220" t="s">
        <v>80</v>
      </c>
      <c r="AV201" s="14" t="s">
        <v>80</v>
      </c>
      <c r="AW201" s="14" t="s">
        <v>33</v>
      </c>
      <c r="AX201" s="14" t="s">
        <v>71</v>
      </c>
      <c r="AY201" s="220" t="s">
        <v>180</v>
      </c>
    </row>
    <row r="202" spans="1:65" s="14" customFormat="1" ht="11.25">
      <c r="B202" s="210"/>
      <c r="C202" s="211"/>
      <c r="D202" s="193" t="s">
        <v>193</v>
      </c>
      <c r="E202" s="212" t="s">
        <v>19</v>
      </c>
      <c r="F202" s="213" t="s">
        <v>2106</v>
      </c>
      <c r="G202" s="211"/>
      <c r="H202" s="214">
        <v>2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193</v>
      </c>
      <c r="AU202" s="220" t="s">
        <v>80</v>
      </c>
      <c r="AV202" s="14" t="s">
        <v>80</v>
      </c>
      <c r="AW202" s="14" t="s">
        <v>33</v>
      </c>
      <c r="AX202" s="14" t="s">
        <v>71</v>
      </c>
      <c r="AY202" s="220" t="s">
        <v>180</v>
      </c>
    </row>
    <row r="203" spans="1:65" s="15" customFormat="1" ht="11.25">
      <c r="B203" s="221"/>
      <c r="C203" s="222"/>
      <c r="D203" s="193" t="s">
        <v>193</v>
      </c>
      <c r="E203" s="223" t="s">
        <v>19</v>
      </c>
      <c r="F203" s="224" t="s">
        <v>238</v>
      </c>
      <c r="G203" s="222"/>
      <c r="H203" s="225">
        <v>4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193</v>
      </c>
      <c r="AU203" s="231" t="s">
        <v>80</v>
      </c>
      <c r="AV203" s="15" t="s">
        <v>187</v>
      </c>
      <c r="AW203" s="15" t="s">
        <v>33</v>
      </c>
      <c r="AX203" s="15" t="s">
        <v>78</v>
      </c>
      <c r="AY203" s="231" t="s">
        <v>180</v>
      </c>
    </row>
    <row r="204" spans="1:65" s="2" customFormat="1" ht="24.2" customHeight="1">
      <c r="A204" s="36"/>
      <c r="B204" s="37"/>
      <c r="C204" s="180" t="s">
        <v>312</v>
      </c>
      <c r="D204" s="180" t="s">
        <v>182</v>
      </c>
      <c r="E204" s="181" t="s">
        <v>2107</v>
      </c>
      <c r="F204" s="182" t="s">
        <v>2108</v>
      </c>
      <c r="G204" s="183" t="s">
        <v>230</v>
      </c>
      <c r="H204" s="184">
        <v>15.935</v>
      </c>
      <c r="I204" s="185"/>
      <c r="J204" s="186">
        <f>ROUND(I204*H204,2)</f>
        <v>0</v>
      </c>
      <c r="K204" s="182" t="s">
        <v>186</v>
      </c>
      <c r="L204" s="41"/>
      <c r="M204" s="187" t="s">
        <v>19</v>
      </c>
      <c r="N204" s="188" t="s">
        <v>42</v>
      </c>
      <c r="O204" s="66"/>
      <c r="P204" s="189">
        <f>O204*H204</f>
        <v>0</v>
      </c>
      <c r="Q204" s="189">
        <v>1.6279999999999999E-2</v>
      </c>
      <c r="R204" s="189">
        <f>Q204*H204</f>
        <v>0.25942179999999998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187</v>
      </c>
      <c r="AT204" s="191" t="s">
        <v>182</v>
      </c>
      <c r="AU204" s="191" t="s">
        <v>80</v>
      </c>
      <c r="AY204" s="19" t="s">
        <v>180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78</v>
      </c>
      <c r="BK204" s="192">
        <f>ROUND(I204*H204,2)</f>
        <v>0</v>
      </c>
      <c r="BL204" s="19" t="s">
        <v>187</v>
      </c>
      <c r="BM204" s="191" t="s">
        <v>2109</v>
      </c>
    </row>
    <row r="205" spans="1:65" s="2" customFormat="1" ht="29.25">
      <c r="A205" s="36"/>
      <c r="B205" s="37"/>
      <c r="C205" s="38"/>
      <c r="D205" s="193" t="s">
        <v>189</v>
      </c>
      <c r="E205" s="38"/>
      <c r="F205" s="194" t="s">
        <v>2110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189</v>
      </c>
      <c r="AU205" s="19" t="s">
        <v>80</v>
      </c>
    </row>
    <row r="206" spans="1:65" s="2" customFormat="1" ht="11.25">
      <c r="A206" s="36"/>
      <c r="B206" s="37"/>
      <c r="C206" s="38"/>
      <c r="D206" s="198" t="s">
        <v>191</v>
      </c>
      <c r="E206" s="38"/>
      <c r="F206" s="199" t="s">
        <v>2111</v>
      </c>
      <c r="G206" s="38"/>
      <c r="H206" s="38"/>
      <c r="I206" s="195"/>
      <c r="J206" s="38"/>
      <c r="K206" s="38"/>
      <c r="L206" s="41"/>
      <c r="M206" s="196"/>
      <c r="N206" s="19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191</v>
      </c>
      <c r="AU206" s="19" t="s">
        <v>80</v>
      </c>
    </row>
    <row r="207" spans="1:65" s="13" customFormat="1" ht="11.25">
      <c r="B207" s="200"/>
      <c r="C207" s="201"/>
      <c r="D207" s="193" t="s">
        <v>193</v>
      </c>
      <c r="E207" s="202" t="s">
        <v>19</v>
      </c>
      <c r="F207" s="203" t="s">
        <v>2039</v>
      </c>
      <c r="G207" s="201"/>
      <c r="H207" s="202" t="s">
        <v>19</v>
      </c>
      <c r="I207" s="204"/>
      <c r="J207" s="201"/>
      <c r="K207" s="201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193</v>
      </c>
      <c r="AU207" s="209" t="s">
        <v>80</v>
      </c>
      <c r="AV207" s="13" t="s">
        <v>78</v>
      </c>
      <c r="AW207" s="13" t="s">
        <v>33</v>
      </c>
      <c r="AX207" s="13" t="s">
        <v>71</v>
      </c>
      <c r="AY207" s="209" t="s">
        <v>180</v>
      </c>
    </row>
    <row r="208" spans="1:65" s="13" customFormat="1" ht="22.5">
      <c r="B208" s="200"/>
      <c r="C208" s="201"/>
      <c r="D208" s="193" t="s">
        <v>193</v>
      </c>
      <c r="E208" s="202" t="s">
        <v>19</v>
      </c>
      <c r="F208" s="203" t="s">
        <v>405</v>
      </c>
      <c r="G208" s="201"/>
      <c r="H208" s="202" t="s">
        <v>19</v>
      </c>
      <c r="I208" s="204"/>
      <c r="J208" s="201"/>
      <c r="K208" s="201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193</v>
      </c>
      <c r="AU208" s="209" t="s">
        <v>80</v>
      </c>
      <c r="AV208" s="13" t="s">
        <v>78</v>
      </c>
      <c r="AW208" s="13" t="s">
        <v>33</v>
      </c>
      <c r="AX208" s="13" t="s">
        <v>71</v>
      </c>
      <c r="AY208" s="209" t="s">
        <v>180</v>
      </c>
    </row>
    <row r="209" spans="1:65" s="14" customFormat="1" ht="22.5">
      <c r="B209" s="210"/>
      <c r="C209" s="211"/>
      <c r="D209" s="193" t="s">
        <v>193</v>
      </c>
      <c r="E209" s="212" t="s">
        <v>19</v>
      </c>
      <c r="F209" s="213" t="s">
        <v>2093</v>
      </c>
      <c r="G209" s="211"/>
      <c r="H209" s="214">
        <v>48.197000000000003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193</v>
      </c>
      <c r="AU209" s="220" t="s">
        <v>80</v>
      </c>
      <c r="AV209" s="14" t="s">
        <v>80</v>
      </c>
      <c r="AW209" s="14" t="s">
        <v>33</v>
      </c>
      <c r="AX209" s="14" t="s">
        <v>71</v>
      </c>
      <c r="AY209" s="220" t="s">
        <v>180</v>
      </c>
    </row>
    <row r="210" spans="1:65" s="14" customFormat="1" ht="11.25">
      <c r="B210" s="210"/>
      <c r="C210" s="211"/>
      <c r="D210" s="193" t="s">
        <v>193</v>
      </c>
      <c r="E210" s="212" t="s">
        <v>19</v>
      </c>
      <c r="F210" s="213" t="s">
        <v>2094</v>
      </c>
      <c r="G210" s="211"/>
      <c r="H210" s="214">
        <v>1.62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193</v>
      </c>
      <c r="AU210" s="220" t="s">
        <v>80</v>
      </c>
      <c r="AV210" s="14" t="s">
        <v>80</v>
      </c>
      <c r="AW210" s="14" t="s">
        <v>33</v>
      </c>
      <c r="AX210" s="14" t="s">
        <v>71</v>
      </c>
      <c r="AY210" s="220" t="s">
        <v>180</v>
      </c>
    </row>
    <row r="211" spans="1:65" s="14" customFormat="1" ht="11.25">
      <c r="B211" s="210"/>
      <c r="C211" s="211"/>
      <c r="D211" s="193" t="s">
        <v>193</v>
      </c>
      <c r="E211" s="212" t="s">
        <v>19</v>
      </c>
      <c r="F211" s="213" t="s">
        <v>2112</v>
      </c>
      <c r="G211" s="211"/>
      <c r="H211" s="214">
        <v>16.5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193</v>
      </c>
      <c r="AU211" s="220" t="s">
        <v>80</v>
      </c>
      <c r="AV211" s="14" t="s">
        <v>80</v>
      </c>
      <c r="AW211" s="14" t="s">
        <v>33</v>
      </c>
      <c r="AX211" s="14" t="s">
        <v>71</v>
      </c>
      <c r="AY211" s="220" t="s">
        <v>180</v>
      </c>
    </row>
    <row r="212" spans="1:65" s="13" customFormat="1" ht="11.25">
      <c r="B212" s="200"/>
      <c r="C212" s="201"/>
      <c r="D212" s="193" t="s">
        <v>193</v>
      </c>
      <c r="E212" s="202" t="s">
        <v>19</v>
      </c>
      <c r="F212" s="203" t="s">
        <v>386</v>
      </c>
      <c r="G212" s="201"/>
      <c r="H212" s="202" t="s">
        <v>19</v>
      </c>
      <c r="I212" s="204"/>
      <c r="J212" s="201"/>
      <c r="K212" s="201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193</v>
      </c>
      <c r="AU212" s="209" t="s">
        <v>80</v>
      </c>
      <c r="AV212" s="13" t="s">
        <v>78</v>
      </c>
      <c r="AW212" s="13" t="s">
        <v>33</v>
      </c>
      <c r="AX212" s="13" t="s">
        <v>71</v>
      </c>
      <c r="AY212" s="209" t="s">
        <v>180</v>
      </c>
    </row>
    <row r="213" spans="1:65" s="14" customFormat="1" ht="11.25">
      <c r="B213" s="210"/>
      <c r="C213" s="211"/>
      <c r="D213" s="193" t="s">
        <v>193</v>
      </c>
      <c r="E213" s="212" t="s">
        <v>19</v>
      </c>
      <c r="F213" s="213" t="s">
        <v>2113</v>
      </c>
      <c r="G213" s="211"/>
      <c r="H213" s="214">
        <v>-13.2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193</v>
      </c>
      <c r="AU213" s="220" t="s">
        <v>80</v>
      </c>
      <c r="AV213" s="14" t="s">
        <v>80</v>
      </c>
      <c r="AW213" s="14" t="s">
        <v>33</v>
      </c>
      <c r="AX213" s="14" t="s">
        <v>71</v>
      </c>
      <c r="AY213" s="220" t="s">
        <v>180</v>
      </c>
    </row>
    <row r="214" spans="1:65" s="16" customFormat="1" ht="11.25">
      <c r="B214" s="242"/>
      <c r="C214" s="243"/>
      <c r="D214" s="193" t="s">
        <v>193</v>
      </c>
      <c r="E214" s="244" t="s">
        <v>19</v>
      </c>
      <c r="F214" s="245" t="s">
        <v>391</v>
      </c>
      <c r="G214" s="243"/>
      <c r="H214" s="246">
        <v>53.117000000000004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AT214" s="252" t="s">
        <v>193</v>
      </c>
      <c r="AU214" s="252" t="s">
        <v>80</v>
      </c>
      <c r="AV214" s="16" t="s">
        <v>91</v>
      </c>
      <c r="AW214" s="16" t="s">
        <v>33</v>
      </c>
      <c r="AX214" s="16" t="s">
        <v>71</v>
      </c>
      <c r="AY214" s="252" t="s">
        <v>180</v>
      </c>
    </row>
    <row r="215" spans="1:65" s="14" customFormat="1" ht="11.25">
      <c r="B215" s="210"/>
      <c r="C215" s="211"/>
      <c r="D215" s="193" t="s">
        <v>193</v>
      </c>
      <c r="E215" s="212" t="s">
        <v>19</v>
      </c>
      <c r="F215" s="213" t="s">
        <v>2114</v>
      </c>
      <c r="G215" s="211"/>
      <c r="H215" s="214">
        <v>15.935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193</v>
      </c>
      <c r="AU215" s="220" t="s">
        <v>80</v>
      </c>
      <c r="AV215" s="14" t="s">
        <v>80</v>
      </c>
      <c r="AW215" s="14" t="s">
        <v>33</v>
      </c>
      <c r="AX215" s="14" t="s">
        <v>78</v>
      </c>
      <c r="AY215" s="220" t="s">
        <v>180</v>
      </c>
    </row>
    <row r="216" spans="1:65" s="2" customFormat="1" ht="24.2" customHeight="1">
      <c r="A216" s="36"/>
      <c r="B216" s="37"/>
      <c r="C216" s="180" t="s">
        <v>316</v>
      </c>
      <c r="D216" s="180" t="s">
        <v>182</v>
      </c>
      <c r="E216" s="181" t="s">
        <v>459</v>
      </c>
      <c r="F216" s="182" t="s">
        <v>460</v>
      </c>
      <c r="G216" s="183" t="s">
        <v>230</v>
      </c>
      <c r="H216" s="184">
        <v>0.89</v>
      </c>
      <c r="I216" s="185"/>
      <c r="J216" s="186">
        <f>ROUND(I216*H216,2)</f>
        <v>0</v>
      </c>
      <c r="K216" s="182" t="s">
        <v>186</v>
      </c>
      <c r="L216" s="41"/>
      <c r="M216" s="187" t="s">
        <v>19</v>
      </c>
      <c r="N216" s="188" t="s">
        <v>42</v>
      </c>
      <c r="O216" s="66"/>
      <c r="P216" s="189">
        <f>O216*H216</f>
        <v>0</v>
      </c>
      <c r="Q216" s="189">
        <v>4.1529999999999997E-2</v>
      </c>
      <c r="R216" s="189">
        <f>Q216*H216</f>
        <v>3.69617E-2</v>
      </c>
      <c r="S216" s="189">
        <v>0</v>
      </c>
      <c r="T216" s="19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187</v>
      </c>
      <c r="AT216" s="191" t="s">
        <v>182</v>
      </c>
      <c r="AU216" s="191" t="s">
        <v>80</v>
      </c>
      <c r="AY216" s="19" t="s">
        <v>180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78</v>
      </c>
      <c r="BK216" s="192">
        <f>ROUND(I216*H216,2)</f>
        <v>0</v>
      </c>
      <c r="BL216" s="19" t="s">
        <v>187</v>
      </c>
      <c r="BM216" s="191" t="s">
        <v>2115</v>
      </c>
    </row>
    <row r="217" spans="1:65" s="2" customFormat="1" ht="19.5">
      <c r="A217" s="36"/>
      <c r="B217" s="37"/>
      <c r="C217" s="38"/>
      <c r="D217" s="193" t="s">
        <v>189</v>
      </c>
      <c r="E217" s="38"/>
      <c r="F217" s="194" t="s">
        <v>462</v>
      </c>
      <c r="G217" s="38"/>
      <c r="H217" s="38"/>
      <c r="I217" s="195"/>
      <c r="J217" s="38"/>
      <c r="K217" s="38"/>
      <c r="L217" s="41"/>
      <c r="M217" s="196"/>
      <c r="N217" s="197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189</v>
      </c>
      <c r="AU217" s="19" t="s">
        <v>80</v>
      </c>
    </row>
    <row r="218" spans="1:65" s="2" customFormat="1" ht="11.25">
      <c r="A218" s="36"/>
      <c r="B218" s="37"/>
      <c r="C218" s="38"/>
      <c r="D218" s="198" t="s">
        <v>191</v>
      </c>
      <c r="E218" s="38"/>
      <c r="F218" s="199" t="s">
        <v>463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191</v>
      </c>
      <c r="AU218" s="19" t="s">
        <v>80</v>
      </c>
    </row>
    <row r="219" spans="1:65" s="13" customFormat="1" ht="11.25">
      <c r="B219" s="200"/>
      <c r="C219" s="201"/>
      <c r="D219" s="193" t="s">
        <v>193</v>
      </c>
      <c r="E219" s="202" t="s">
        <v>19</v>
      </c>
      <c r="F219" s="203" t="s">
        <v>1750</v>
      </c>
      <c r="G219" s="201"/>
      <c r="H219" s="202" t="s">
        <v>19</v>
      </c>
      <c r="I219" s="204"/>
      <c r="J219" s="201"/>
      <c r="K219" s="201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193</v>
      </c>
      <c r="AU219" s="209" t="s">
        <v>80</v>
      </c>
      <c r="AV219" s="13" t="s">
        <v>78</v>
      </c>
      <c r="AW219" s="13" t="s">
        <v>33</v>
      </c>
      <c r="AX219" s="13" t="s">
        <v>71</v>
      </c>
      <c r="AY219" s="209" t="s">
        <v>180</v>
      </c>
    </row>
    <row r="220" spans="1:65" s="14" customFormat="1" ht="11.25">
      <c r="B220" s="210"/>
      <c r="C220" s="211"/>
      <c r="D220" s="193" t="s">
        <v>193</v>
      </c>
      <c r="E220" s="212" t="s">
        <v>19</v>
      </c>
      <c r="F220" s="213" t="s">
        <v>2116</v>
      </c>
      <c r="G220" s="211"/>
      <c r="H220" s="214">
        <v>0.89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193</v>
      </c>
      <c r="AU220" s="220" t="s">
        <v>80</v>
      </c>
      <c r="AV220" s="14" t="s">
        <v>80</v>
      </c>
      <c r="AW220" s="14" t="s">
        <v>33</v>
      </c>
      <c r="AX220" s="14" t="s">
        <v>71</v>
      </c>
      <c r="AY220" s="220" t="s">
        <v>180</v>
      </c>
    </row>
    <row r="221" spans="1:65" s="15" customFormat="1" ht="11.25">
      <c r="B221" s="221"/>
      <c r="C221" s="222"/>
      <c r="D221" s="193" t="s">
        <v>193</v>
      </c>
      <c r="E221" s="223" t="s">
        <v>19</v>
      </c>
      <c r="F221" s="224" t="s">
        <v>238</v>
      </c>
      <c r="G221" s="222"/>
      <c r="H221" s="225">
        <v>0.89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193</v>
      </c>
      <c r="AU221" s="231" t="s">
        <v>80</v>
      </c>
      <c r="AV221" s="15" t="s">
        <v>187</v>
      </c>
      <c r="AW221" s="15" t="s">
        <v>33</v>
      </c>
      <c r="AX221" s="15" t="s">
        <v>78</v>
      </c>
      <c r="AY221" s="231" t="s">
        <v>180</v>
      </c>
    </row>
    <row r="222" spans="1:65" s="2" customFormat="1" ht="33" customHeight="1">
      <c r="A222" s="36"/>
      <c r="B222" s="37"/>
      <c r="C222" s="180" t="s">
        <v>321</v>
      </c>
      <c r="D222" s="180" t="s">
        <v>182</v>
      </c>
      <c r="E222" s="181" t="s">
        <v>2117</v>
      </c>
      <c r="F222" s="182" t="s">
        <v>2118</v>
      </c>
      <c r="G222" s="183" t="s">
        <v>230</v>
      </c>
      <c r="H222" s="184">
        <v>64.543999999999997</v>
      </c>
      <c r="I222" s="185"/>
      <c r="J222" s="186">
        <f>ROUND(I222*H222,2)</f>
        <v>0</v>
      </c>
      <c r="K222" s="182" t="s">
        <v>186</v>
      </c>
      <c r="L222" s="41"/>
      <c r="M222" s="187" t="s">
        <v>19</v>
      </c>
      <c r="N222" s="188" t="s">
        <v>42</v>
      </c>
      <c r="O222" s="66"/>
      <c r="P222" s="189">
        <f>O222*H222</f>
        <v>0</v>
      </c>
      <c r="Q222" s="189">
        <v>9.2999999999999992E-3</v>
      </c>
      <c r="R222" s="189">
        <f>Q222*H222</f>
        <v>0.60025919999999988</v>
      </c>
      <c r="S222" s="189">
        <v>0</v>
      </c>
      <c r="T222" s="19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187</v>
      </c>
      <c r="AT222" s="191" t="s">
        <v>182</v>
      </c>
      <c r="AU222" s="191" t="s">
        <v>80</v>
      </c>
      <c r="AY222" s="19" t="s">
        <v>180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78</v>
      </c>
      <c r="BK222" s="192">
        <f>ROUND(I222*H222,2)</f>
        <v>0</v>
      </c>
      <c r="BL222" s="19" t="s">
        <v>187</v>
      </c>
      <c r="BM222" s="191" t="s">
        <v>2119</v>
      </c>
    </row>
    <row r="223" spans="1:65" s="2" customFormat="1" ht="29.25">
      <c r="A223" s="36"/>
      <c r="B223" s="37"/>
      <c r="C223" s="38"/>
      <c r="D223" s="193" t="s">
        <v>189</v>
      </c>
      <c r="E223" s="38"/>
      <c r="F223" s="194" t="s">
        <v>2120</v>
      </c>
      <c r="G223" s="38"/>
      <c r="H223" s="38"/>
      <c r="I223" s="195"/>
      <c r="J223" s="38"/>
      <c r="K223" s="38"/>
      <c r="L223" s="41"/>
      <c r="M223" s="196"/>
      <c r="N223" s="19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189</v>
      </c>
      <c r="AU223" s="19" t="s">
        <v>80</v>
      </c>
    </row>
    <row r="224" spans="1:65" s="2" customFormat="1" ht="11.25">
      <c r="A224" s="36"/>
      <c r="B224" s="37"/>
      <c r="C224" s="38"/>
      <c r="D224" s="198" t="s">
        <v>191</v>
      </c>
      <c r="E224" s="38"/>
      <c r="F224" s="199" t="s">
        <v>2121</v>
      </c>
      <c r="G224" s="38"/>
      <c r="H224" s="38"/>
      <c r="I224" s="195"/>
      <c r="J224" s="38"/>
      <c r="K224" s="38"/>
      <c r="L224" s="41"/>
      <c r="M224" s="196"/>
      <c r="N224" s="197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191</v>
      </c>
      <c r="AU224" s="19" t="s">
        <v>80</v>
      </c>
    </row>
    <row r="225" spans="1:65" s="13" customFormat="1" ht="11.25">
      <c r="B225" s="200"/>
      <c r="C225" s="201"/>
      <c r="D225" s="193" t="s">
        <v>193</v>
      </c>
      <c r="E225" s="202" t="s">
        <v>19</v>
      </c>
      <c r="F225" s="203" t="s">
        <v>2039</v>
      </c>
      <c r="G225" s="201"/>
      <c r="H225" s="202" t="s">
        <v>19</v>
      </c>
      <c r="I225" s="204"/>
      <c r="J225" s="201"/>
      <c r="K225" s="201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193</v>
      </c>
      <c r="AU225" s="209" t="s">
        <v>80</v>
      </c>
      <c r="AV225" s="13" t="s">
        <v>78</v>
      </c>
      <c r="AW225" s="13" t="s">
        <v>33</v>
      </c>
      <c r="AX225" s="13" t="s">
        <v>71</v>
      </c>
      <c r="AY225" s="209" t="s">
        <v>180</v>
      </c>
    </row>
    <row r="226" spans="1:65" s="14" customFormat="1" ht="22.5">
      <c r="B226" s="210"/>
      <c r="C226" s="211"/>
      <c r="D226" s="193" t="s">
        <v>193</v>
      </c>
      <c r="E226" s="212" t="s">
        <v>19</v>
      </c>
      <c r="F226" s="213" t="s">
        <v>2093</v>
      </c>
      <c r="G226" s="211"/>
      <c r="H226" s="214">
        <v>48.197000000000003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193</v>
      </c>
      <c r="AU226" s="220" t="s">
        <v>80</v>
      </c>
      <c r="AV226" s="14" t="s">
        <v>80</v>
      </c>
      <c r="AW226" s="14" t="s">
        <v>33</v>
      </c>
      <c r="AX226" s="14" t="s">
        <v>71</v>
      </c>
      <c r="AY226" s="220" t="s">
        <v>180</v>
      </c>
    </row>
    <row r="227" spans="1:65" s="14" customFormat="1" ht="11.25">
      <c r="B227" s="210"/>
      <c r="C227" s="211"/>
      <c r="D227" s="193" t="s">
        <v>193</v>
      </c>
      <c r="E227" s="212" t="s">
        <v>19</v>
      </c>
      <c r="F227" s="213" t="s">
        <v>2094</v>
      </c>
      <c r="G227" s="211"/>
      <c r="H227" s="214">
        <v>1.62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193</v>
      </c>
      <c r="AU227" s="220" t="s">
        <v>80</v>
      </c>
      <c r="AV227" s="14" t="s">
        <v>80</v>
      </c>
      <c r="AW227" s="14" t="s">
        <v>33</v>
      </c>
      <c r="AX227" s="14" t="s">
        <v>71</v>
      </c>
      <c r="AY227" s="220" t="s">
        <v>180</v>
      </c>
    </row>
    <row r="228" spans="1:65" s="14" customFormat="1" ht="11.25">
      <c r="B228" s="210"/>
      <c r="C228" s="211"/>
      <c r="D228" s="193" t="s">
        <v>193</v>
      </c>
      <c r="E228" s="212" t="s">
        <v>19</v>
      </c>
      <c r="F228" s="213" t="s">
        <v>2095</v>
      </c>
      <c r="G228" s="211"/>
      <c r="H228" s="214">
        <v>14.727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193</v>
      </c>
      <c r="AU228" s="220" t="s">
        <v>80</v>
      </c>
      <c r="AV228" s="14" t="s">
        <v>80</v>
      </c>
      <c r="AW228" s="14" t="s">
        <v>33</v>
      </c>
      <c r="AX228" s="14" t="s">
        <v>71</v>
      </c>
      <c r="AY228" s="220" t="s">
        <v>180</v>
      </c>
    </row>
    <row r="229" spans="1:65" s="15" customFormat="1" ht="11.25">
      <c r="B229" s="221"/>
      <c r="C229" s="222"/>
      <c r="D229" s="193" t="s">
        <v>193</v>
      </c>
      <c r="E229" s="223" t="s">
        <v>19</v>
      </c>
      <c r="F229" s="224" t="s">
        <v>238</v>
      </c>
      <c r="G229" s="222"/>
      <c r="H229" s="225">
        <v>64.543999999999997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193</v>
      </c>
      <c r="AU229" s="231" t="s">
        <v>80</v>
      </c>
      <c r="AV229" s="15" t="s">
        <v>187</v>
      </c>
      <c r="AW229" s="15" t="s">
        <v>33</v>
      </c>
      <c r="AX229" s="15" t="s">
        <v>78</v>
      </c>
      <c r="AY229" s="231" t="s">
        <v>180</v>
      </c>
    </row>
    <row r="230" spans="1:65" s="2" customFormat="1" ht="24.2" customHeight="1">
      <c r="A230" s="36"/>
      <c r="B230" s="37"/>
      <c r="C230" s="180" t="s">
        <v>329</v>
      </c>
      <c r="D230" s="180" t="s">
        <v>182</v>
      </c>
      <c r="E230" s="181" t="s">
        <v>414</v>
      </c>
      <c r="F230" s="182" t="s">
        <v>415</v>
      </c>
      <c r="G230" s="183" t="s">
        <v>230</v>
      </c>
      <c r="H230" s="184">
        <v>13.2</v>
      </c>
      <c r="I230" s="185"/>
      <c r="J230" s="186">
        <f>ROUND(I230*H230,2)</f>
        <v>0</v>
      </c>
      <c r="K230" s="182" t="s">
        <v>186</v>
      </c>
      <c r="L230" s="41"/>
      <c r="M230" s="187" t="s">
        <v>19</v>
      </c>
      <c r="N230" s="188" t="s">
        <v>42</v>
      </c>
      <c r="O230" s="66"/>
      <c r="P230" s="189">
        <f>O230*H230</f>
        <v>0</v>
      </c>
      <c r="Q230" s="189">
        <v>1.2500000000000001E-2</v>
      </c>
      <c r="R230" s="189">
        <f>Q230*H230</f>
        <v>0.16500000000000001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187</v>
      </c>
      <c r="AT230" s="191" t="s">
        <v>182</v>
      </c>
      <c r="AU230" s="191" t="s">
        <v>80</v>
      </c>
      <c r="AY230" s="19" t="s">
        <v>180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78</v>
      </c>
      <c r="BK230" s="192">
        <f>ROUND(I230*H230,2)</f>
        <v>0</v>
      </c>
      <c r="BL230" s="19" t="s">
        <v>187</v>
      </c>
      <c r="BM230" s="191" t="s">
        <v>2122</v>
      </c>
    </row>
    <row r="231" spans="1:65" s="2" customFormat="1" ht="19.5">
      <c r="A231" s="36"/>
      <c r="B231" s="37"/>
      <c r="C231" s="38"/>
      <c r="D231" s="193" t="s">
        <v>189</v>
      </c>
      <c r="E231" s="38"/>
      <c r="F231" s="194" t="s">
        <v>417</v>
      </c>
      <c r="G231" s="38"/>
      <c r="H231" s="38"/>
      <c r="I231" s="195"/>
      <c r="J231" s="38"/>
      <c r="K231" s="38"/>
      <c r="L231" s="41"/>
      <c r="M231" s="196"/>
      <c r="N231" s="197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189</v>
      </c>
      <c r="AU231" s="19" t="s">
        <v>80</v>
      </c>
    </row>
    <row r="232" spans="1:65" s="2" customFormat="1" ht="11.25">
      <c r="A232" s="36"/>
      <c r="B232" s="37"/>
      <c r="C232" s="38"/>
      <c r="D232" s="198" t="s">
        <v>191</v>
      </c>
      <c r="E232" s="38"/>
      <c r="F232" s="199" t="s">
        <v>418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191</v>
      </c>
      <c r="AU232" s="19" t="s">
        <v>80</v>
      </c>
    </row>
    <row r="233" spans="1:65" s="13" customFormat="1" ht="11.25">
      <c r="B233" s="200"/>
      <c r="C233" s="201"/>
      <c r="D233" s="193" t="s">
        <v>193</v>
      </c>
      <c r="E233" s="202" t="s">
        <v>19</v>
      </c>
      <c r="F233" s="203" t="s">
        <v>2098</v>
      </c>
      <c r="G233" s="201"/>
      <c r="H233" s="202" t="s">
        <v>19</v>
      </c>
      <c r="I233" s="204"/>
      <c r="J233" s="201"/>
      <c r="K233" s="201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193</v>
      </c>
      <c r="AU233" s="209" t="s">
        <v>80</v>
      </c>
      <c r="AV233" s="13" t="s">
        <v>78</v>
      </c>
      <c r="AW233" s="13" t="s">
        <v>33</v>
      </c>
      <c r="AX233" s="13" t="s">
        <v>71</v>
      </c>
      <c r="AY233" s="209" t="s">
        <v>180</v>
      </c>
    </row>
    <row r="234" spans="1:65" s="13" customFormat="1" ht="11.25">
      <c r="B234" s="200"/>
      <c r="C234" s="201"/>
      <c r="D234" s="193" t="s">
        <v>193</v>
      </c>
      <c r="E234" s="202" t="s">
        <v>19</v>
      </c>
      <c r="F234" s="203" t="s">
        <v>386</v>
      </c>
      <c r="G234" s="201"/>
      <c r="H234" s="202" t="s">
        <v>19</v>
      </c>
      <c r="I234" s="204"/>
      <c r="J234" s="201"/>
      <c r="K234" s="201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193</v>
      </c>
      <c r="AU234" s="209" t="s">
        <v>80</v>
      </c>
      <c r="AV234" s="13" t="s">
        <v>78</v>
      </c>
      <c r="AW234" s="13" t="s">
        <v>33</v>
      </c>
      <c r="AX234" s="13" t="s">
        <v>71</v>
      </c>
      <c r="AY234" s="209" t="s">
        <v>180</v>
      </c>
    </row>
    <row r="235" spans="1:65" s="14" customFormat="1" ht="11.25">
      <c r="B235" s="210"/>
      <c r="C235" s="211"/>
      <c r="D235" s="193" t="s">
        <v>193</v>
      </c>
      <c r="E235" s="212" t="s">
        <v>19</v>
      </c>
      <c r="F235" s="213" t="s">
        <v>2099</v>
      </c>
      <c r="G235" s="211"/>
      <c r="H235" s="214">
        <v>13.2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193</v>
      </c>
      <c r="AU235" s="220" t="s">
        <v>80</v>
      </c>
      <c r="AV235" s="14" t="s">
        <v>80</v>
      </c>
      <c r="AW235" s="14" t="s">
        <v>33</v>
      </c>
      <c r="AX235" s="14" t="s">
        <v>78</v>
      </c>
      <c r="AY235" s="220" t="s">
        <v>180</v>
      </c>
    </row>
    <row r="236" spans="1:65" s="2" customFormat="1" ht="16.5" customHeight="1">
      <c r="A236" s="36"/>
      <c r="B236" s="37"/>
      <c r="C236" s="180" t="s">
        <v>374</v>
      </c>
      <c r="D236" s="180" t="s">
        <v>182</v>
      </c>
      <c r="E236" s="181" t="s">
        <v>420</v>
      </c>
      <c r="F236" s="182" t="s">
        <v>421</v>
      </c>
      <c r="G236" s="183" t="s">
        <v>230</v>
      </c>
      <c r="H236" s="184">
        <v>30.3</v>
      </c>
      <c r="I236" s="185"/>
      <c r="J236" s="186">
        <f>ROUND(I236*H236,2)</f>
        <v>0</v>
      </c>
      <c r="K236" s="182" t="s">
        <v>186</v>
      </c>
      <c r="L236" s="41"/>
      <c r="M236" s="187" t="s">
        <v>19</v>
      </c>
      <c r="N236" s="188" t="s">
        <v>42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187</v>
      </c>
      <c r="AT236" s="191" t="s">
        <v>182</v>
      </c>
      <c r="AU236" s="191" t="s">
        <v>80</v>
      </c>
      <c r="AY236" s="19" t="s">
        <v>180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78</v>
      </c>
      <c r="BK236" s="192">
        <f>ROUND(I236*H236,2)</f>
        <v>0</v>
      </c>
      <c r="BL236" s="19" t="s">
        <v>187</v>
      </c>
      <c r="BM236" s="191" t="s">
        <v>2123</v>
      </c>
    </row>
    <row r="237" spans="1:65" s="2" customFormat="1" ht="19.5">
      <c r="A237" s="36"/>
      <c r="B237" s="37"/>
      <c r="C237" s="38"/>
      <c r="D237" s="193" t="s">
        <v>189</v>
      </c>
      <c r="E237" s="38"/>
      <c r="F237" s="194" t="s">
        <v>423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189</v>
      </c>
      <c r="AU237" s="19" t="s">
        <v>80</v>
      </c>
    </row>
    <row r="238" spans="1:65" s="2" customFormat="1" ht="11.25">
      <c r="A238" s="36"/>
      <c r="B238" s="37"/>
      <c r="C238" s="38"/>
      <c r="D238" s="198" t="s">
        <v>191</v>
      </c>
      <c r="E238" s="38"/>
      <c r="F238" s="199" t="s">
        <v>424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191</v>
      </c>
      <c r="AU238" s="19" t="s">
        <v>80</v>
      </c>
    </row>
    <row r="239" spans="1:65" s="13" customFormat="1" ht="11.25">
      <c r="B239" s="200"/>
      <c r="C239" s="201"/>
      <c r="D239" s="193" t="s">
        <v>193</v>
      </c>
      <c r="E239" s="202" t="s">
        <v>19</v>
      </c>
      <c r="F239" s="203" t="s">
        <v>2039</v>
      </c>
      <c r="G239" s="201"/>
      <c r="H239" s="202" t="s">
        <v>19</v>
      </c>
      <c r="I239" s="204"/>
      <c r="J239" s="201"/>
      <c r="K239" s="201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193</v>
      </c>
      <c r="AU239" s="209" t="s">
        <v>80</v>
      </c>
      <c r="AV239" s="13" t="s">
        <v>78</v>
      </c>
      <c r="AW239" s="13" t="s">
        <v>33</v>
      </c>
      <c r="AX239" s="13" t="s">
        <v>71</v>
      </c>
      <c r="AY239" s="209" t="s">
        <v>180</v>
      </c>
    </row>
    <row r="240" spans="1:65" s="13" customFormat="1" ht="11.25">
      <c r="B240" s="200"/>
      <c r="C240" s="201"/>
      <c r="D240" s="193" t="s">
        <v>193</v>
      </c>
      <c r="E240" s="202" t="s">
        <v>19</v>
      </c>
      <c r="F240" s="203" t="s">
        <v>2124</v>
      </c>
      <c r="G240" s="201"/>
      <c r="H240" s="202" t="s">
        <v>19</v>
      </c>
      <c r="I240" s="204"/>
      <c r="J240" s="201"/>
      <c r="K240" s="201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193</v>
      </c>
      <c r="AU240" s="209" t="s">
        <v>80</v>
      </c>
      <c r="AV240" s="13" t="s">
        <v>78</v>
      </c>
      <c r="AW240" s="13" t="s">
        <v>33</v>
      </c>
      <c r="AX240" s="13" t="s">
        <v>71</v>
      </c>
      <c r="AY240" s="209" t="s">
        <v>180</v>
      </c>
    </row>
    <row r="241" spans="1:65" s="14" customFormat="1" ht="11.25">
      <c r="B241" s="210"/>
      <c r="C241" s="211"/>
      <c r="D241" s="193" t="s">
        <v>193</v>
      </c>
      <c r="E241" s="212" t="s">
        <v>19</v>
      </c>
      <c r="F241" s="213" t="s">
        <v>2125</v>
      </c>
      <c r="G241" s="211"/>
      <c r="H241" s="214">
        <v>30.3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193</v>
      </c>
      <c r="AU241" s="220" t="s">
        <v>80</v>
      </c>
      <c r="AV241" s="14" t="s">
        <v>80</v>
      </c>
      <c r="AW241" s="14" t="s">
        <v>33</v>
      </c>
      <c r="AX241" s="14" t="s">
        <v>78</v>
      </c>
      <c r="AY241" s="220" t="s">
        <v>180</v>
      </c>
    </row>
    <row r="242" spans="1:65" s="2" customFormat="1" ht="24.2" customHeight="1">
      <c r="A242" s="36"/>
      <c r="B242" s="37"/>
      <c r="C242" s="180" t="s">
        <v>7</v>
      </c>
      <c r="D242" s="180" t="s">
        <v>182</v>
      </c>
      <c r="E242" s="181" t="s">
        <v>429</v>
      </c>
      <c r="F242" s="182" t="s">
        <v>430</v>
      </c>
      <c r="G242" s="183" t="s">
        <v>230</v>
      </c>
      <c r="H242" s="184">
        <v>8.5459999999999994</v>
      </c>
      <c r="I242" s="185"/>
      <c r="J242" s="186">
        <f>ROUND(I242*H242,2)</f>
        <v>0</v>
      </c>
      <c r="K242" s="182" t="s">
        <v>186</v>
      </c>
      <c r="L242" s="41"/>
      <c r="M242" s="187" t="s">
        <v>19</v>
      </c>
      <c r="N242" s="188" t="s">
        <v>42</v>
      </c>
      <c r="O242" s="66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187</v>
      </c>
      <c r="AT242" s="191" t="s">
        <v>182</v>
      </c>
      <c r="AU242" s="191" t="s">
        <v>80</v>
      </c>
      <c r="AY242" s="19" t="s">
        <v>180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78</v>
      </c>
      <c r="BK242" s="192">
        <f>ROUND(I242*H242,2)</f>
        <v>0</v>
      </c>
      <c r="BL242" s="19" t="s">
        <v>187</v>
      </c>
      <c r="BM242" s="191" t="s">
        <v>2126</v>
      </c>
    </row>
    <row r="243" spans="1:65" s="2" customFormat="1" ht="19.5">
      <c r="A243" s="36"/>
      <c r="B243" s="37"/>
      <c r="C243" s="38"/>
      <c r="D243" s="193" t="s">
        <v>189</v>
      </c>
      <c r="E243" s="38"/>
      <c r="F243" s="194" t="s">
        <v>432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189</v>
      </c>
      <c r="AU243" s="19" t="s">
        <v>80</v>
      </c>
    </row>
    <row r="244" spans="1:65" s="2" customFormat="1" ht="11.25">
      <c r="A244" s="36"/>
      <c r="B244" s="37"/>
      <c r="C244" s="38"/>
      <c r="D244" s="198" t="s">
        <v>191</v>
      </c>
      <c r="E244" s="38"/>
      <c r="F244" s="199" t="s">
        <v>433</v>
      </c>
      <c r="G244" s="38"/>
      <c r="H244" s="38"/>
      <c r="I244" s="195"/>
      <c r="J244" s="38"/>
      <c r="K244" s="38"/>
      <c r="L244" s="41"/>
      <c r="M244" s="196"/>
      <c r="N244" s="197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191</v>
      </c>
      <c r="AU244" s="19" t="s">
        <v>80</v>
      </c>
    </row>
    <row r="245" spans="1:65" s="13" customFormat="1" ht="11.25">
      <c r="B245" s="200"/>
      <c r="C245" s="201"/>
      <c r="D245" s="193" t="s">
        <v>193</v>
      </c>
      <c r="E245" s="202" t="s">
        <v>19</v>
      </c>
      <c r="F245" s="203" t="s">
        <v>2039</v>
      </c>
      <c r="G245" s="201"/>
      <c r="H245" s="202" t="s">
        <v>19</v>
      </c>
      <c r="I245" s="204"/>
      <c r="J245" s="201"/>
      <c r="K245" s="201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193</v>
      </c>
      <c r="AU245" s="209" t="s">
        <v>80</v>
      </c>
      <c r="AV245" s="13" t="s">
        <v>78</v>
      </c>
      <c r="AW245" s="13" t="s">
        <v>33</v>
      </c>
      <c r="AX245" s="13" t="s">
        <v>71</v>
      </c>
      <c r="AY245" s="209" t="s">
        <v>180</v>
      </c>
    </row>
    <row r="246" spans="1:65" s="14" customFormat="1" ht="11.25">
      <c r="B246" s="210"/>
      <c r="C246" s="211"/>
      <c r="D246" s="193" t="s">
        <v>193</v>
      </c>
      <c r="E246" s="212" t="s">
        <v>19</v>
      </c>
      <c r="F246" s="213" t="s">
        <v>2127</v>
      </c>
      <c r="G246" s="211"/>
      <c r="H246" s="214">
        <v>8.5459999999999994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193</v>
      </c>
      <c r="AU246" s="220" t="s">
        <v>80</v>
      </c>
      <c r="AV246" s="14" t="s">
        <v>80</v>
      </c>
      <c r="AW246" s="14" t="s">
        <v>33</v>
      </c>
      <c r="AX246" s="14" t="s">
        <v>78</v>
      </c>
      <c r="AY246" s="220" t="s">
        <v>180</v>
      </c>
    </row>
    <row r="247" spans="1:65" s="2" customFormat="1" ht="24.2" customHeight="1">
      <c r="A247" s="36"/>
      <c r="B247" s="37"/>
      <c r="C247" s="180" t="s">
        <v>399</v>
      </c>
      <c r="D247" s="180" t="s">
        <v>182</v>
      </c>
      <c r="E247" s="181" t="s">
        <v>444</v>
      </c>
      <c r="F247" s="182" t="s">
        <v>445</v>
      </c>
      <c r="G247" s="183" t="s">
        <v>230</v>
      </c>
      <c r="H247" s="184">
        <v>22.25</v>
      </c>
      <c r="I247" s="185"/>
      <c r="J247" s="186">
        <f>ROUND(I247*H247,2)</f>
        <v>0</v>
      </c>
      <c r="K247" s="182" t="s">
        <v>186</v>
      </c>
      <c r="L247" s="41"/>
      <c r="M247" s="187" t="s">
        <v>19</v>
      </c>
      <c r="N247" s="188" t="s">
        <v>42</v>
      </c>
      <c r="O247" s="66"/>
      <c r="P247" s="189">
        <f>O247*H247</f>
        <v>0</v>
      </c>
      <c r="Q247" s="189">
        <v>2.2000000000000001E-4</v>
      </c>
      <c r="R247" s="189">
        <f>Q247*H247</f>
        <v>4.895E-3</v>
      </c>
      <c r="S247" s="189">
        <v>2E-3</v>
      </c>
      <c r="T247" s="190">
        <f>S247*H247</f>
        <v>4.4499999999999998E-2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187</v>
      </c>
      <c r="AT247" s="191" t="s">
        <v>182</v>
      </c>
      <c r="AU247" s="191" t="s">
        <v>80</v>
      </c>
      <c r="AY247" s="19" t="s">
        <v>180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78</v>
      </c>
      <c r="BK247" s="192">
        <f>ROUND(I247*H247,2)</f>
        <v>0</v>
      </c>
      <c r="BL247" s="19" t="s">
        <v>187</v>
      </c>
      <c r="BM247" s="191" t="s">
        <v>2128</v>
      </c>
    </row>
    <row r="248" spans="1:65" s="2" customFormat="1" ht="29.25">
      <c r="A248" s="36"/>
      <c r="B248" s="37"/>
      <c r="C248" s="38"/>
      <c r="D248" s="193" t="s">
        <v>189</v>
      </c>
      <c r="E248" s="38"/>
      <c r="F248" s="194" t="s">
        <v>447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189</v>
      </c>
      <c r="AU248" s="19" t="s">
        <v>80</v>
      </c>
    </row>
    <row r="249" spans="1:65" s="2" customFormat="1" ht="11.25">
      <c r="A249" s="36"/>
      <c r="B249" s="37"/>
      <c r="C249" s="38"/>
      <c r="D249" s="198" t="s">
        <v>191</v>
      </c>
      <c r="E249" s="38"/>
      <c r="F249" s="199" t="s">
        <v>448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191</v>
      </c>
      <c r="AU249" s="19" t="s">
        <v>80</v>
      </c>
    </row>
    <row r="250" spans="1:65" s="13" customFormat="1" ht="11.25">
      <c r="B250" s="200"/>
      <c r="C250" s="201"/>
      <c r="D250" s="193" t="s">
        <v>193</v>
      </c>
      <c r="E250" s="202" t="s">
        <v>19</v>
      </c>
      <c r="F250" s="203" t="s">
        <v>2129</v>
      </c>
      <c r="G250" s="201"/>
      <c r="H250" s="202" t="s">
        <v>19</v>
      </c>
      <c r="I250" s="204"/>
      <c r="J250" s="201"/>
      <c r="K250" s="201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193</v>
      </c>
      <c r="AU250" s="209" t="s">
        <v>80</v>
      </c>
      <c r="AV250" s="13" t="s">
        <v>78</v>
      </c>
      <c r="AW250" s="13" t="s">
        <v>33</v>
      </c>
      <c r="AX250" s="13" t="s">
        <v>71</v>
      </c>
      <c r="AY250" s="209" t="s">
        <v>180</v>
      </c>
    </row>
    <row r="251" spans="1:65" s="14" customFormat="1" ht="11.25">
      <c r="B251" s="210"/>
      <c r="C251" s="211"/>
      <c r="D251" s="193" t="s">
        <v>193</v>
      </c>
      <c r="E251" s="212" t="s">
        <v>19</v>
      </c>
      <c r="F251" s="213" t="s">
        <v>2130</v>
      </c>
      <c r="G251" s="211"/>
      <c r="H251" s="214">
        <v>21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193</v>
      </c>
      <c r="AU251" s="220" t="s">
        <v>80</v>
      </c>
      <c r="AV251" s="14" t="s">
        <v>80</v>
      </c>
      <c r="AW251" s="14" t="s">
        <v>33</v>
      </c>
      <c r="AX251" s="14" t="s">
        <v>71</v>
      </c>
      <c r="AY251" s="220" t="s">
        <v>180</v>
      </c>
    </row>
    <row r="252" spans="1:65" s="14" customFormat="1" ht="11.25">
      <c r="B252" s="210"/>
      <c r="C252" s="211"/>
      <c r="D252" s="193" t="s">
        <v>193</v>
      </c>
      <c r="E252" s="212" t="s">
        <v>19</v>
      </c>
      <c r="F252" s="213" t="s">
        <v>2131</v>
      </c>
      <c r="G252" s="211"/>
      <c r="H252" s="214">
        <v>1.25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193</v>
      </c>
      <c r="AU252" s="220" t="s">
        <v>80</v>
      </c>
      <c r="AV252" s="14" t="s">
        <v>80</v>
      </c>
      <c r="AW252" s="14" t="s">
        <v>33</v>
      </c>
      <c r="AX252" s="14" t="s">
        <v>71</v>
      </c>
      <c r="AY252" s="220" t="s">
        <v>180</v>
      </c>
    </row>
    <row r="253" spans="1:65" s="15" customFormat="1" ht="11.25">
      <c r="B253" s="221"/>
      <c r="C253" s="222"/>
      <c r="D253" s="193" t="s">
        <v>193</v>
      </c>
      <c r="E253" s="223" t="s">
        <v>19</v>
      </c>
      <c r="F253" s="224" t="s">
        <v>238</v>
      </c>
      <c r="G253" s="222"/>
      <c r="H253" s="225">
        <v>22.25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193</v>
      </c>
      <c r="AU253" s="231" t="s">
        <v>80</v>
      </c>
      <c r="AV253" s="15" t="s">
        <v>187</v>
      </c>
      <c r="AW253" s="15" t="s">
        <v>33</v>
      </c>
      <c r="AX253" s="15" t="s">
        <v>78</v>
      </c>
      <c r="AY253" s="231" t="s">
        <v>180</v>
      </c>
    </row>
    <row r="254" spans="1:65" s="2" customFormat="1" ht="37.9" customHeight="1">
      <c r="A254" s="36"/>
      <c r="B254" s="37"/>
      <c r="C254" s="180" t="s">
        <v>407</v>
      </c>
      <c r="D254" s="180" t="s">
        <v>182</v>
      </c>
      <c r="E254" s="181" t="s">
        <v>454</v>
      </c>
      <c r="F254" s="182" t="s">
        <v>455</v>
      </c>
      <c r="G254" s="183" t="s">
        <v>230</v>
      </c>
      <c r="H254" s="184">
        <v>21</v>
      </c>
      <c r="I254" s="185"/>
      <c r="J254" s="186">
        <f>ROUND(I254*H254,2)</f>
        <v>0</v>
      </c>
      <c r="K254" s="182" t="s">
        <v>304</v>
      </c>
      <c r="L254" s="41"/>
      <c r="M254" s="187" t="s">
        <v>19</v>
      </c>
      <c r="N254" s="188" t="s">
        <v>42</v>
      </c>
      <c r="O254" s="66"/>
      <c r="P254" s="189">
        <f>O254*H254</f>
        <v>0</v>
      </c>
      <c r="Q254" s="189">
        <v>4.0169999999999997E-2</v>
      </c>
      <c r="R254" s="189">
        <f>Q254*H254</f>
        <v>0.84356999999999993</v>
      </c>
      <c r="S254" s="189">
        <v>0.04</v>
      </c>
      <c r="T254" s="190">
        <f>S254*H254</f>
        <v>0.84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187</v>
      </c>
      <c r="AT254" s="191" t="s">
        <v>182</v>
      </c>
      <c r="AU254" s="191" t="s">
        <v>80</v>
      </c>
      <c r="AY254" s="19" t="s">
        <v>180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78</v>
      </c>
      <c r="BK254" s="192">
        <f>ROUND(I254*H254,2)</f>
        <v>0</v>
      </c>
      <c r="BL254" s="19" t="s">
        <v>187</v>
      </c>
      <c r="BM254" s="191" t="s">
        <v>2132</v>
      </c>
    </row>
    <row r="255" spans="1:65" s="2" customFormat="1" ht="19.5">
      <c r="A255" s="36"/>
      <c r="B255" s="37"/>
      <c r="C255" s="38"/>
      <c r="D255" s="193" t="s">
        <v>189</v>
      </c>
      <c r="E255" s="38"/>
      <c r="F255" s="194" t="s">
        <v>457</v>
      </c>
      <c r="G255" s="38"/>
      <c r="H255" s="38"/>
      <c r="I255" s="195"/>
      <c r="J255" s="38"/>
      <c r="K255" s="38"/>
      <c r="L255" s="41"/>
      <c r="M255" s="196"/>
      <c r="N255" s="197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189</v>
      </c>
      <c r="AU255" s="19" t="s">
        <v>80</v>
      </c>
    </row>
    <row r="256" spans="1:65" s="13" customFormat="1" ht="11.25">
      <c r="B256" s="200"/>
      <c r="C256" s="201"/>
      <c r="D256" s="193" t="s">
        <v>193</v>
      </c>
      <c r="E256" s="202" t="s">
        <v>19</v>
      </c>
      <c r="F256" s="203" t="s">
        <v>2129</v>
      </c>
      <c r="G256" s="201"/>
      <c r="H256" s="202" t="s">
        <v>19</v>
      </c>
      <c r="I256" s="204"/>
      <c r="J256" s="201"/>
      <c r="K256" s="201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193</v>
      </c>
      <c r="AU256" s="209" t="s">
        <v>80</v>
      </c>
      <c r="AV256" s="13" t="s">
        <v>78</v>
      </c>
      <c r="AW256" s="13" t="s">
        <v>33</v>
      </c>
      <c r="AX256" s="13" t="s">
        <v>71</v>
      </c>
      <c r="AY256" s="209" t="s">
        <v>180</v>
      </c>
    </row>
    <row r="257" spans="1:65" s="14" customFormat="1" ht="11.25">
      <c r="B257" s="210"/>
      <c r="C257" s="211"/>
      <c r="D257" s="193" t="s">
        <v>193</v>
      </c>
      <c r="E257" s="212" t="s">
        <v>19</v>
      </c>
      <c r="F257" s="213" t="s">
        <v>2133</v>
      </c>
      <c r="G257" s="211"/>
      <c r="H257" s="214">
        <v>21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193</v>
      </c>
      <c r="AU257" s="220" t="s">
        <v>80</v>
      </c>
      <c r="AV257" s="14" t="s">
        <v>80</v>
      </c>
      <c r="AW257" s="14" t="s">
        <v>33</v>
      </c>
      <c r="AX257" s="14" t="s">
        <v>71</v>
      </c>
      <c r="AY257" s="220" t="s">
        <v>180</v>
      </c>
    </row>
    <row r="258" spans="1:65" s="15" customFormat="1" ht="11.25">
      <c r="B258" s="221"/>
      <c r="C258" s="222"/>
      <c r="D258" s="193" t="s">
        <v>193</v>
      </c>
      <c r="E258" s="223" t="s">
        <v>19</v>
      </c>
      <c r="F258" s="224" t="s">
        <v>238</v>
      </c>
      <c r="G258" s="222"/>
      <c r="H258" s="225">
        <v>21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193</v>
      </c>
      <c r="AU258" s="231" t="s">
        <v>80</v>
      </c>
      <c r="AV258" s="15" t="s">
        <v>187</v>
      </c>
      <c r="AW258" s="15" t="s">
        <v>33</v>
      </c>
      <c r="AX258" s="15" t="s">
        <v>78</v>
      </c>
      <c r="AY258" s="231" t="s">
        <v>180</v>
      </c>
    </row>
    <row r="259" spans="1:65" s="12" customFormat="1" ht="22.9" customHeight="1">
      <c r="B259" s="164"/>
      <c r="C259" s="165"/>
      <c r="D259" s="166" t="s">
        <v>70</v>
      </c>
      <c r="E259" s="178" t="s">
        <v>288</v>
      </c>
      <c r="F259" s="178" t="s">
        <v>289</v>
      </c>
      <c r="G259" s="165"/>
      <c r="H259" s="165"/>
      <c r="I259" s="168"/>
      <c r="J259" s="179">
        <f>BK259</f>
        <v>0</v>
      </c>
      <c r="K259" s="165"/>
      <c r="L259" s="170"/>
      <c r="M259" s="171"/>
      <c r="N259" s="172"/>
      <c r="O259" s="172"/>
      <c r="P259" s="173">
        <f>SUM(P260:P268)</f>
        <v>0</v>
      </c>
      <c r="Q259" s="172"/>
      <c r="R259" s="173">
        <f>SUM(R260:R268)</f>
        <v>0.45441999999999999</v>
      </c>
      <c r="S259" s="172"/>
      <c r="T259" s="174">
        <f>SUM(T260:T268)</f>
        <v>0</v>
      </c>
      <c r="AR259" s="175" t="s">
        <v>78</v>
      </c>
      <c r="AT259" s="176" t="s">
        <v>70</v>
      </c>
      <c r="AU259" s="176" t="s">
        <v>78</v>
      </c>
      <c r="AY259" s="175" t="s">
        <v>180</v>
      </c>
      <c r="BK259" s="177">
        <f>SUM(BK260:BK268)</f>
        <v>0</v>
      </c>
    </row>
    <row r="260" spans="1:65" s="2" customFormat="1" ht="24.2" customHeight="1">
      <c r="A260" s="36"/>
      <c r="B260" s="37"/>
      <c r="C260" s="180" t="s">
        <v>413</v>
      </c>
      <c r="D260" s="180" t="s">
        <v>182</v>
      </c>
      <c r="E260" s="181" t="s">
        <v>2134</v>
      </c>
      <c r="F260" s="182" t="s">
        <v>2135</v>
      </c>
      <c r="G260" s="183" t="s">
        <v>206</v>
      </c>
      <c r="H260" s="184">
        <v>1</v>
      </c>
      <c r="I260" s="185"/>
      <c r="J260" s="186">
        <f>ROUND(I260*H260,2)</f>
        <v>0</v>
      </c>
      <c r="K260" s="182" t="s">
        <v>186</v>
      </c>
      <c r="L260" s="41"/>
      <c r="M260" s="187" t="s">
        <v>19</v>
      </c>
      <c r="N260" s="188" t="s">
        <v>42</v>
      </c>
      <c r="O260" s="66"/>
      <c r="P260" s="189">
        <f>O260*H260</f>
        <v>0</v>
      </c>
      <c r="Q260" s="189">
        <v>0.44169999999999998</v>
      </c>
      <c r="R260" s="189">
        <f>Q260*H260</f>
        <v>0.44169999999999998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187</v>
      </c>
      <c r="AT260" s="191" t="s">
        <v>182</v>
      </c>
      <c r="AU260" s="191" t="s">
        <v>80</v>
      </c>
      <c r="AY260" s="19" t="s">
        <v>180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78</v>
      </c>
      <c r="BK260" s="192">
        <f>ROUND(I260*H260,2)</f>
        <v>0</v>
      </c>
      <c r="BL260" s="19" t="s">
        <v>187</v>
      </c>
      <c r="BM260" s="191" t="s">
        <v>2136</v>
      </c>
    </row>
    <row r="261" spans="1:65" s="2" customFormat="1" ht="29.25">
      <c r="A261" s="36"/>
      <c r="B261" s="37"/>
      <c r="C261" s="38"/>
      <c r="D261" s="193" t="s">
        <v>189</v>
      </c>
      <c r="E261" s="38"/>
      <c r="F261" s="194" t="s">
        <v>2137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189</v>
      </c>
      <c r="AU261" s="19" t="s">
        <v>80</v>
      </c>
    </row>
    <row r="262" spans="1:65" s="2" customFormat="1" ht="11.25">
      <c r="A262" s="36"/>
      <c r="B262" s="37"/>
      <c r="C262" s="38"/>
      <c r="D262" s="198" t="s">
        <v>191</v>
      </c>
      <c r="E262" s="38"/>
      <c r="F262" s="199" t="s">
        <v>2138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191</v>
      </c>
      <c r="AU262" s="19" t="s">
        <v>80</v>
      </c>
    </row>
    <row r="263" spans="1:65" s="13" customFormat="1" ht="11.25">
      <c r="B263" s="200"/>
      <c r="C263" s="201"/>
      <c r="D263" s="193" t="s">
        <v>193</v>
      </c>
      <c r="E263" s="202" t="s">
        <v>19</v>
      </c>
      <c r="F263" s="203" t="s">
        <v>2039</v>
      </c>
      <c r="G263" s="201"/>
      <c r="H263" s="202" t="s">
        <v>19</v>
      </c>
      <c r="I263" s="204"/>
      <c r="J263" s="201"/>
      <c r="K263" s="201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193</v>
      </c>
      <c r="AU263" s="209" t="s">
        <v>80</v>
      </c>
      <c r="AV263" s="13" t="s">
        <v>78</v>
      </c>
      <c r="AW263" s="13" t="s">
        <v>33</v>
      </c>
      <c r="AX263" s="13" t="s">
        <v>71</v>
      </c>
      <c r="AY263" s="209" t="s">
        <v>180</v>
      </c>
    </row>
    <row r="264" spans="1:65" s="13" customFormat="1" ht="11.25">
      <c r="B264" s="200"/>
      <c r="C264" s="201"/>
      <c r="D264" s="193" t="s">
        <v>193</v>
      </c>
      <c r="E264" s="202" t="s">
        <v>19</v>
      </c>
      <c r="F264" s="203" t="s">
        <v>2139</v>
      </c>
      <c r="G264" s="201"/>
      <c r="H264" s="202" t="s">
        <v>19</v>
      </c>
      <c r="I264" s="204"/>
      <c r="J264" s="201"/>
      <c r="K264" s="201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193</v>
      </c>
      <c r="AU264" s="209" t="s">
        <v>80</v>
      </c>
      <c r="AV264" s="13" t="s">
        <v>78</v>
      </c>
      <c r="AW264" s="13" t="s">
        <v>33</v>
      </c>
      <c r="AX264" s="13" t="s">
        <v>71</v>
      </c>
      <c r="AY264" s="209" t="s">
        <v>180</v>
      </c>
    </row>
    <row r="265" spans="1:65" s="14" customFormat="1" ht="11.25">
      <c r="B265" s="210"/>
      <c r="C265" s="211"/>
      <c r="D265" s="193" t="s">
        <v>193</v>
      </c>
      <c r="E265" s="212" t="s">
        <v>19</v>
      </c>
      <c r="F265" s="213" t="s">
        <v>2140</v>
      </c>
      <c r="G265" s="211"/>
      <c r="H265" s="214">
        <v>1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193</v>
      </c>
      <c r="AU265" s="220" t="s">
        <v>80</v>
      </c>
      <c r="AV265" s="14" t="s">
        <v>80</v>
      </c>
      <c r="AW265" s="14" t="s">
        <v>33</v>
      </c>
      <c r="AX265" s="14" t="s">
        <v>78</v>
      </c>
      <c r="AY265" s="220" t="s">
        <v>180</v>
      </c>
    </row>
    <row r="266" spans="1:65" s="2" customFormat="1" ht="37.9" customHeight="1">
      <c r="A266" s="36"/>
      <c r="B266" s="37"/>
      <c r="C266" s="232" t="s">
        <v>419</v>
      </c>
      <c r="D266" s="232" t="s">
        <v>301</v>
      </c>
      <c r="E266" s="233" t="s">
        <v>2141</v>
      </c>
      <c r="F266" s="234" t="s">
        <v>2142</v>
      </c>
      <c r="G266" s="235" t="s">
        <v>206</v>
      </c>
      <c r="H266" s="236">
        <v>1</v>
      </c>
      <c r="I266" s="237"/>
      <c r="J266" s="238">
        <f>ROUND(I266*H266,2)</f>
        <v>0</v>
      </c>
      <c r="K266" s="234" t="s">
        <v>186</v>
      </c>
      <c r="L266" s="239"/>
      <c r="M266" s="240" t="s">
        <v>19</v>
      </c>
      <c r="N266" s="241" t="s">
        <v>42</v>
      </c>
      <c r="O266" s="66"/>
      <c r="P266" s="189">
        <f>O266*H266</f>
        <v>0</v>
      </c>
      <c r="Q266" s="189">
        <v>1.272E-2</v>
      </c>
      <c r="R266" s="189">
        <f>Q266*H266</f>
        <v>1.272E-2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246</v>
      </c>
      <c r="AT266" s="191" t="s">
        <v>301</v>
      </c>
      <c r="AU266" s="191" t="s">
        <v>80</v>
      </c>
      <c r="AY266" s="19" t="s">
        <v>180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78</v>
      </c>
      <c r="BK266" s="192">
        <f>ROUND(I266*H266,2)</f>
        <v>0</v>
      </c>
      <c r="BL266" s="19" t="s">
        <v>187</v>
      </c>
      <c r="BM266" s="191" t="s">
        <v>2143</v>
      </c>
    </row>
    <row r="267" spans="1:65" s="2" customFormat="1" ht="19.5">
      <c r="A267" s="36"/>
      <c r="B267" s="37"/>
      <c r="C267" s="38"/>
      <c r="D267" s="193" t="s">
        <v>189</v>
      </c>
      <c r="E267" s="38"/>
      <c r="F267" s="194" t="s">
        <v>2142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189</v>
      </c>
      <c r="AU267" s="19" t="s">
        <v>80</v>
      </c>
    </row>
    <row r="268" spans="1:65" s="14" customFormat="1" ht="11.25">
      <c r="B268" s="210"/>
      <c r="C268" s="211"/>
      <c r="D268" s="193" t="s">
        <v>193</v>
      </c>
      <c r="E268" s="212" t="s">
        <v>19</v>
      </c>
      <c r="F268" s="213" t="s">
        <v>320</v>
      </c>
      <c r="G268" s="211"/>
      <c r="H268" s="214">
        <v>1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193</v>
      </c>
      <c r="AU268" s="220" t="s">
        <v>80</v>
      </c>
      <c r="AV268" s="14" t="s">
        <v>80</v>
      </c>
      <c r="AW268" s="14" t="s">
        <v>33</v>
      </c>
      <c r="AX268" s="14" t="s">
        <v>78</v>
      </c>
      <c r="AY268" s="220" t="s">
        <v>180</v>
      </c>
    </row>
    <row r="269" spans="1:65" s="12" customFormat="1" ht="22.9" customHeight="1">
      <c r="B269" s="164"/>
      <c r="C269" s="165"/>
      <c r="D269" s="166" t="s">
        <v>70</v>
      </c>
      <c r="E269" s="178" t="s">
        <v>489</v>
      </c>
      <c r="F269" s="178" t="s">
        <v>490</v>
      </c>
      <c r="G269" s="165"/>
      <c r="H269" s="165"/>
      <c r="I269" s="168"/>
      <c r="J269" s="179">
        <f>BK269</f>
        <v>0</v>
      </c>
      <c r="K269" s="165"/>
      <c r="L269" s="170"/>
      <c r="M269" s="171"/>
      <c r="N269" s="172"/>
      <c r="O269" s="172"/>
      <c r="P269" s="173">
        <f>SUM(P270:P273)</f>
        <v>0</v>
      </c>
      <c r="Q269" s="172"/>
      <c r="R269" s="173">
        <f>SUM(R270:R273)</f>
        <v>3.7589999999999998E-3</v>
      </c>
      <c r="S269" s="172"/>
      <c r="T269" s="174">
        <f>SUM(T270:T273)</f>
        <v>0</v>
      </c>
      <c r="AR269" s="175" t="s">
        <v>78</v>
      </c>
      <c r="AT269" s="176" t="s">
        <v>70</v>
      </c>
      <c r="AU269" s="176" t="s">
        <v>78</v>
      </c>
      <c r="AY269" s="175" t="s">
        <v>180</v>
      </c>
      <c r="BK269" s="177">
        <f>SUM(BK270:BK273)</f>
        <v>0</v>
      </c>
    </row>
    <row r="270" spans="1:65" s="2" customFormat="1" ht="37.9" customHeight="1">
      <c r="A270" s="36"/>
      <c r="B270" s="37"/>
      <c r="C270" s="180" t="s">
        <v>428</v>
      </c>
      <c r="D270" s="180" t="s">
        <v>182</v>
      </c>
      <c r="E270" s="181" t="s">
        <v>1797</v>
      </c>
      <c r="F270" s="182" t="s">
        <v>1798</v>
      </c>
      <c r="G270" s="183" t="s">
        <v>230</v>
      </c>
      <c r="H270" s="184">
        <v>17.899999999999999</v>
      </c>
      <c r="I270" s="185"/>
      <c r="J270" s="186">
        <f>ROUND(I270*H270,2)</f>
        <v>0</v>
      </c>
      <c r="K270" s="182" t="s">
        <v>186</v>
      </c>
      <c r="L270" s="41"/>
      <c r="M270" s="187" t="s">
        <v>19</v>
      </c>
      <c r="N270" s="188" t="s">
        <v>42</v>
      </c>
      <c r="O270" s="66"/>
      <c r="P270" s="189">
        <f>O270*H270</f>
        <v>0</v>
      </c>
      <c r="Q270" s="189">
        <v>2.1000000000000001E-4</v>
      </c>
      <c r="R270" s="189">
        <f>Q270*H270</f>
        <v>3.7589999999999998E-3</v>
      </c>
      <c r="S270" s="189">
        <v>0</v>
      </c>
      <c r="T270" s="19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187</v>
      </c>
      <c r="AT270" s="191" t="s">
        <v>182</v>
      </c>
      <c r="AU270" s="191" t="s">
        <v>80</v>
      </c>
      <c r="AY270" s="19" t="s">
        <v>180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78</v>
      </c>
      <c r="BK270" s="192">
        <f>ROUND(I270*H270,2)</f>
        <v>0</v>
      </c>
      <c r="BL270" s="19" t="s">
        <v>187</v>
      </c>
      <c r="BM270" s="191" t="s">
        <v>2144</v>
      </c>
    </row>
    <row r="271" spans="1:65" s="2" customFormat="1" ht="19.5">
      <c r="A271" s="36"/>
      <c r="B271" s="37"/>
      <c r="C271" s="38"/>
      <c r="D271" s="193" t="s">
        <v>189</v>
      </c>
      <c r="E271" s="38"/>
      <c r="F271" s="194" t="s">
        <v>1800</v>
      </c>
      <c r="G271" s="38"/>
      <c r="H271" s="38"/>
      <c r="I271" s="195"/>
      <c r="J271" s="38"/>
      <c r="K271" s="38"/>
      <c r="L271" s="41"/>
      <c r="M271" s="196"/>
      <c r="N271" s="197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189</v>
      </c>
      <c r="AU271" s="19" t="s">
        <v>80</v>
      </c>
    </row>
    <row r="272" spans="1:65" s="2" customFormat="1" ht="11.25">
      <c r="A272" s="36"/>
      <c r="B272" s="37"/>
      <c r="C272" s="38"/>
      <c r="D272" s="198" t="s">
        <v>191</v>
      </c>
      <c r="E272" s="38"/>
      <c r="F272" s="199" t="s">
        <v>1801</v>
      </c>
      <c r="G272" s="38"/>
      <c r="H272" s="38"/>
      <c r="I272" s="195"/>
      <c r="J272" s="38"/>
      <c r="K272" s="38"/>
      <c r="L272" s="41"/>
      <c r="M272" s="196"/>
      <c r="N272" s="197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191</v>
      </c>
      <c r="AU272" s="19" t="s">
        <v>80</v>
      </c>
    </row>
    <row r="273" spans="1:65" s="14" customFormat="1" ht="11.25">
      <c r="B273" s="210"/>
      <c r="C273" s="211"/>
      <c r="D273" s="193" t="s">
        <v>193</v>
      </c>
      <c r="E273" s="212" t="s">
        <v>19</v>
      </c>
      <c r="F273" s="213" t="s">
        <v>2145</v>
      </c>
      <c r="G273" s="211"/>
      <c r="H273" s="214">
        <v>17.899999999999999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193</v>
      </c>
      <c r="AU273" s="220" t="s">
        <v>80</v>
      </c>
      <c r="AV273" s="14" t="s">
        <v>80</v>
      </c>
      <c r="AW273" s="14" t="s">
        <v>33</v>
      </c>
      <c r="AX273" s="14" t="s">
        <v>78</v>
      </c>
      <c r="AY273" s="220" t="s">
        <v>180</v>
      </c>
    </row>
    <row r="274" spans="1:65" s="12" customFormat="1" ht="22.9" customHeight="1">
      <c r="B274" s="164"/>
      <c r="C274" s="165"/>
      <c r="D274" s="166" t="s">
        <v>70</v>
      </c>
      <c r="E274" s="178" t="s">
        <v>501</v>
      </c>
      <c r="F274" s="178" t="s">
        <v>502</v>
      </c>
      <c r="G274" s="165"/>
      <c r="H274" s="165"/>
      <c r="I274" s="168"/>
      <c r="J274" s="179">
        <f>BK274</f>
        <v>0</v>
      </c>
      <c r="K274" s="165"/>
      <c r="L274" s="170"/>
      <c r="M274" s="171"/>
      <c r="N274" s="172"/>
      <c r="O274" s="172"/>
      <c r="P274" s="173">
        <f>SUM(P275:P278)</f>
        <v>0</v>
      </c>
      <c r="Q274" s="172"/>
      <c r="R274" s="173">
        <f>SUM(R275:R278)</f>
        <v>7.1599999999999995E-4</v>
      </c>
      <c r="S274" s="172"/>
      <c r="T274" s="174">
        <f>SUM(T275:T278)</f>
        <v>0</v>
      </c>
      <c r="AR274" s="175" t="s">
        <v>78</v>
      </c>
      <c r="AT274" s="176" t="s">
        <v>70</v>
      </c>
      <c r="AU274" s="176" t="s">
        <v>78</v>
      </c>
      <c r="AY274" s="175" t="s">
        <v>180</v>
      </c>
      <c r="BK274" s="177">
        <f>SUM(BK275:BK278)</f>
        <v>0</v>
      </c>
    </row>
    <row r="275" spans="1:65" s="2" customFormat="1" ht="24.2" customHeight="1">
      <c r="A275" s="36"/>
      <c r="B275" s="37"/>
      <c r="C275" s="180" t="s">
        <v>436</v>
      </c>
      <c r="D275" s="180" t="s">
        <v>182</v>
      </c>
      <c r="E275" s="181" t="s">
        <v>504</v>
      </c>
      <c r="F275" s="182" t="s">
        <v>505</v>
      </c>
      <c r="G275" s="183" t="s">
        <v>230</v>
      </c>
      <c r="H275" s="184">
        <v>17.899999999999999</v>
      </c>
      <c r="I275" s="185"/>
      <c r="J275" s="186">
        <f>ROUND(I275*H275,2)</f>
        <v>0</v>
      </c>
      <c r="K275" s="182" t="s">
        <v>186</v>
      </c>
      <c r="L275" s="41"/>
      <c r="M275" s="187" t="s">
        <v>19</v>
      </c>
      <c r="N275" s="188" t="s">
        <v>42</v>
      </c>
      <c r="O275" s="66"/>
      <c r="P275" s="189">
        <f>O275*H275</f>
        <v>0</v>
      </c>
      <c r="Q275" s="189">
        <v>4.0000000000000003E-5</v>
      </c>
      <c r="R275" s="189">
        <f>Q275*H275</f>
        <v>7.1599999999999995E-4</v>
      </c>
      <c r="S275" s="189">
        <v>0</v>
      </c>
      <c r="T275" s="19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187</v>
      </c>
      <c r="AT275" s="191" t="s">
        <v>182</v>
      </c>
      <c r="AU275" s="191" t="s">
        <v>80</v>
      </c>
      <c r="AY275" s="19" t="s">
        <v>180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78</v>
      </c>
      <c r="BK275" s="192">
        <f>ROUND(I275*H275,2)</f>
        <v>0</v>
      </c>
      <c r="BL275" s="19" t="s">
        <v>187</v>
      </c>
      <c r="BM275" s="191" t="s">
        <v>2146</v>
      </c>
    </row>
    <row r="276" spans="1:65" s="2" customFormat="1" ht="19.5">
      <c r="A276" s="36"/>
      <c r="B276" s="37"/>
      <c r="C276" s="38"/>
      <c r="D276" s="193" t="s">
        <v>189</v>
      </c>
      <c r="E276" s="38"/>
      <c r="F276" s="194" t="s">
        <v>507</v>
      </c>
      <c r="G276" s="38"/>
      <c r="H276" s="38"/>
      <c r="I276" s="195"/>
      <c r="J276" s="38"/>
      <c r="K276" s="38"/>
      <c r="L276" s="41"/>
      <c r="M276" s="196"/>
      <c r="N276" s="197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189</v>
      </c>
      <c r="AU276" s="19" t="s">
        <v>80</v>
      </c>
    </row>
    <row r="277" spans="1:65" s="2" customFormat="1" ht="11.25">
      <c r="A277" s="36"/>
      <c r="B277" s="37"/>
      <c r="C277" s="38"/>
      <c r="D277" s="198" t="s">
        <v>191</v>
      </c>
      <c r="E277" s="38"/>
      <c r="F277" s="199" t="s">
        <v>508</v>
      </c>
      <c r="G277" s="38"/>
      <c r="H277" s="38"/>
      <c r="I277" s="195"/>
      <c r="J277" s="38"/>
      <c r="K277" s="38"/>
      <c r="L277" s="41"/>
      <c r="M277" s="196"/>
      <c r="N277" s="197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191</v>
      </c>
      <c r="AU277" s="19" t="s">
        <v>80</v>
      </c>
    </row>
    <row r="278" spans="1:65" s="14" customFormat="1" ht="11.25">
      <c r="B278" s="210"/>
      <c r="C278" s="211"/>
      <c r="D278" s="193" t="s">
        <v>193</v>
      </c>
      <c r="E278" s="212" t="s">
        <v>19</v>
      </c>
      <c r="F278" s="213" t="s">
        <v>2145</v>
      </c>
      <c r="G278" s="211"/>
      <c r="H278" s="214">
        <v>17.899999999999999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193</v>
      </c>
      <c r="AU278" s="220" t="s">
        <v>80</v>
      </c>
      <c r="AV278" s="14" t="s">
        <v>80</v>
      </c>
      <c r="AW278" s="14" t="s">
        <v>33</v>
      </c>
      <c r="AX278" s="14" t="s">
        <v>78</v>
      </c>
      <c r="AY278" s="220" t="s">
        <v>180</v>
      </c>
    </row>
    <row r="279" spans="1:65" s="12" customFormat="1" ht="22.9" customHeight="1">
      <c r="B279" s="164"/>
      <c r="C279" s="165"/>
      <c r="D279" s="166" t="s">
        <v>70</v>
      </c>
      <c r="E279" s="178" t="s">
        <v>634</v>
      </c>
      <c r="F279" s="178" t="s">
        <v>635</v>
      </c>
      <c r="G279" s="165"/>
      <c r="H279" s="165"/>
      <c r="I279" s="168"/>
      <c r="J279" s="179">
        <f>BK279</f>
        <v>0</v>
      </c>
      <c r="K279" s="165"/>
      <c r="L279" s="170"/>
      <c r="M279" s="171"/>
      <c r="N279" s="172"/>
      <c r="O279" s="172"/>
      <c r="P279" s="173">
        <f>SUM(P280:P300)</f>
        <v>0</v>
      </c>
      <c r="Q279" s="172"/>
      <c r="R279" s="173">
        <f>SUM(R280:R300)</f>
        <v>0</v>
      </c>
      <c r="S279" s="172"/>
      <c r="T279" s="174">
        <f>SUM(T280:T300)</f>
        <v>0.65477000000000007</v>
      </c>
      <c r="AR279" s="175" t="s">
        <v>78</v>
      </c>
      <c r="AT279" s="176" t="s">
        <v>70</v>
      </c>
      <c r="AU279" s="176" t="s">
        <v>78</v>
      </c>
      <c r="AY279" s="175" t="s">
        <v>180</v>
      </c>
      <c r="BK279" s="177">
        <f>SUM(BK280:BK300)</f>
        <v>0</v>
      </c>
    </row>
    <row r="280" spans="1:65" s="2" customFormat="1" ht="33" customHeight="1">
      <c r="A280" s="36"/>
      <c r="B280" s="37"/>
      <c r="C280" s="180" t="s">
        <v>443</v>
      </c>
      <c r="D280" s="180" t="s">
        <v>182</v>
      </c>
      <c r="E280" s="181" t="s">
        <v>669</v>
      </c>
      <c r="F280" s="182" t="s">
        <v>670</v>
      </c>
      <c r="G280" s="183" t="s">
        <v>185</v>
      </c>
      <c r="H280" s="184">
        <v>0.126</v>
      </c>
      <c r="I280" s="185"/>
      <c r="J280" s="186">
        <f>ROUND(I280*H280,2)</f>
        <v>0</v>
      </c>
      <c r="K280" s="182" t="s">
        <v>186</v>
      </c>
      <c r="L280" s="41"/>
      <c r="M280" s="187" t="s">
        <v>19</v>
      </c>
      <c r="N280" s="188" t="s">
        <v>42</v>
      </c>
      <c r="O280" s="66"/>
      <c r="P280" s="189">
        <f>O280*H280</f>
        <v>0</v>
      </c>
      <c r="Q280" s="189">
        <v>0</v>
      </c>
      <c r="R280" s="189">
        <f>Q280*H280</f>
        <v>0</v>
      </c>
      <c r="S280" s="189">
        <v>2.2000000000000002</v>
      </c>
      <c r="T280" s="190">
        <f>S280*H280</f>
        <v>0.2772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1" t="s">
        <v>187</v>
      </c>
      <c r="AT280" s="191" t="s">
        <v>182</v>
      </c>
      <c r="AU280" s="191" t="s">
        <v>80</v>
      </c>
      <c r="AY280" s="19" t="s">
        <v>180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78</v>
      </c>
      <c r="BK280" s="192">
        <f>ROUND(I280*H280,2)</f>
        <v>0</v>
      </c>
      <c r="BL280" s="19" t="s">
        <v>187</v>
      </c>
      <c r="BM280" s="191" t="s">
        <v>2147</v>
      </c>
    </row>
    <row r="281" spans="1:65" s="2" customFormat="1" ht="19.5">
      <c r="A281" s="36"/>
      <c r="B281" s="37"/>
      <c r="C281" s="38"/>
      <c r="D281" s="193" t="s">
        <v>189</v>
      </c>
      <c r="E281" s="38"/>
      <c r="F281" s="194" t="s">
        <v>672</v>
      </c>
      <c r="G281" s="38"/>
      <c r="H281" s="38"/>
      <c r="I281" s="195"/>
      <c r="J281" s="38"/>
      <c r="K281" s="38"/>
      <c r="L281" s="41"/>
      <c r="M281" s="196"/>
      <c r="N281" s="197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189</v>
      </c>
      <c r="AU281" s="19" t="s">
        <v>80</v>
      </c>
    </row>
    <row r="282" spans="1:65" s="2" customFormat="1" ht="11.25">
      <c r="A282" s="36"/>
      <c r="B282" s="37"/>
      <c r="C282" s="38"/>
      <c r="D282" s="198" t="s">
        <v>191</v>
      </c>
      <c r="E282" s="38"/>
      <c r="F282" s="199" t="s">
        <v>673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191</v>
      </c>
      <c r="AU282" s="19" t="s">
        <v>80</v>
      </c>
    </row>
    <row r="283" spans="1:65" s="13" customFormat="1" ht="11.25">
      <c r="B283" s="200"/>
      <c r="C283" s="201"/>
      <c r="D283" s="193" t="s">
        <v>193</v>
      </c>
      <c r="E283" s="202" t="s">
        <v>19</v>
      </c>
      <c r="F283" s="203" t="s">
        <v>2148</v>
      </c>
      <c r="G283" s="201"/>
      <c r="H283" s="202" t="s">
        <v>19</v>
      </c>
      <c r="I283" s="204"/>
      <c r="J283" s="201"/>
      <c r="K283" s="201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193</v>
      </c>
      <c r="AU283" s="209" t="s">
        <v>80</v>
      </c>
      <c r="AV283" s="13" t="s">
        <v>78</v>
      </c>
      <c r="AW283" s="13" t="s">
        <v>33</v>
      </c>
      <c r="AX283" s="13" t="s">
        <v>71</v>
      </c>
      <c r="AY283" s="209" t="s">
        <v>180</v>
      </c>
    </row>
    <row r="284" spans="1:65" s="14" customFormat="1" ht="22.5">
      <c r="B284" s="210"/>
      <c r="C284" s="211"/>
      <c r="D284" s="193" t="s">
        <v>193</v>
      </c>
      <c r="E284" s="212" t="s">
        <v>19</v>
      </c>
      <c r="F284" s="213" t="s">
        <v>2149</v>
      </c>
      <c r="G284" s="211"/>
      <c r="H284" s="214">
        <v>0.126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193</v>
      </c>
      <c r="AU284" s="220" t="s">
        <v>80</v>
      </c>
      <c r="AV284" s="14" t="s">
        <v>80</v>
      </c>
      <c r="AW284" s="14" t="s">
        <v>33</v>
      </c>
      <c r="AX284" s="14" t="s">
        <v>78</v>
      </c>
      <c r="AY284" s="220" t="s">
        <v>180</v>
      </c>
    </row>
    <row r="285" spans="1:65" s="2" customFormat="1" ht="33" customHeight="1">
      <c r="A285" s="36"/>
      <c r="B285" s="37"/>
      <c r="C285" s="180" t="s">
        <v>453</v>
      </c>
      <c r="D285" s="180" t="s">
        <v>182</v>
      </c>
      <c r="E285" s="181" t="s">
        <v>677</v>
      </c>
      <c r="F285" s="182" t="s">
        <v>678</v>
      </c>
      <c r="G285" s="183" t="s">
        <v>185</v>
      </c>
      <c r="H285" s="184">
        <v>0.105</v>
      </c>
      <c r="I285" s="185"/>
      <c r="J285" s="186">
        <f>ROUND(I285*H285,2)</f>
        <v>0</v>
      </c>
      <c r="K285" s="182" t="s">
        <v>186</v>
      </c>
      <c r="L285" s="41"/>
      <c r="M285" s="187" t="s">
        <v>19</v>
      </c>
      <c r="N285" s="188" t="s">
        <v>42</v>
      </c>
      <c r="O285" s="66"/>
      <c r="P285" s="189">
        <f>O285*H285</f>
        <v>0</v>
      </c>
      <c r="Q285" s="189">
        <v>0</v>
      </c>
      <c r="R285" s="189">
        <f>Q285*H285</f>
        <v>0</v>
      </c>
      <c r="S285" s="189">
        <v>4.3999999999999997E-2</v>
      </c>
      <c r="T285" s="190">
        <f>S285*H285</f>
        <v>4.62E-3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187</v>
      </c>
      <c r="AT285" s="191" t="s">
        <v>182</v>
      </c>
      <c r="AU285" s="191" t="s">
        <v>80</v>
      </c>
      <c r="AY285" s="19" t="s">
        <v>180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78</v>
      </c>
      <c r="BK285" s="192">
        <f>ROUND(I285*H285,2)</f>
        <v>0</v>
      </c>
      <c r="BL285" s="19" t="s">
        <v>187</v>
      </c>
      <c r="BM285" s="191" t="s">
        <v>2150</v>
      </c>
    </row>
    <row r="286" spans="1:65" s="2" customFormat="1" ht="19.5">
      <c r="A286" s="36"/>
      <c r="B286" s="37"/>
      <c r="C286" s="38"/>
      <c r="D286" s="193" t="s">
        <v>189</v>
      </c>
      <c r="E286" s="38"/>
      <c r="F286" s="194" t="s">
        <v>680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189</v>
      </c>
      <c r="AU286" s="19" t="s">
        <v>80</v>
      </c>
    </row>
    <row r="287" spans="1:65" s="2" customFormat="1" ht="11.25">
      <c r="A287" s="36"/>
      <c r="B287" s="37"/>
      <c r="C287" s="38"/>
      <c r="D287" s="198" t="s">
        <v>191</v>
      </c>
      <c r="E287" s="38"/>
      <c r="F287" s="199" t="s">
        <v>681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191</v>
      </c>
      <c r="AU287" s="19" t="s">
        <v>80</v>
      </c>
    </row>
    <row r="288" spans="1:65" s="13" customFormat="1" ht="11.25">
      <c r="B288" s="200"/>
      <c r="C288" s="201"/>
      <c r="D288" s="193" t="s">
        <v>193</v>
      </c>
      <c r="E288" s="202" t="s">
        <v>19</v>
      </c>
      <c r="F288" s="203" t="s">
        <v>2148</v>
      </c>
      <c r="G288" s="201"/>
      <c r="H288" s="202" t="s">
        <v>19</v>
      </c>
      <c r="I288" s="204"/>
      <c r="J288" s="201"/>
      <c r="K288" s="201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193</v>
      </c>
      <c r="AU288" s="209" t="s">
        <v>80</v>
      </c>
      <c r="AV288" s="13" t="s">
        <v>78</v>
      </c>
      <c r="AW288" s="13" t="s">
        <v>33</v>
      </c>
      <c r="AX288" s="13" t="s">
        <v>71</v>
      </c>
      <c r="AY288" s="209" t="s">
        <v>180</v>
      </c>
    </row>
    <row r="289" spans="1:65" s="14" customFormat="1" ht="22.5">
      <c r="B289" s="210"/>
      <c r="C289" s="211"/>
      <c r="D289" s="193" t="s">
        <v>193</v>
      </c>
      <c r="E289" s="212" t="s">
        <v>19</v>
      </c>
      <c r="F289" s="213" t="s">
        <v>2151</v>
      </c>
      <c r="G289" s="211"/>
      <c r="H289" s="214">
        <v>0.105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193</v>
      </c>
      <c r="AU289" s="220" t="s">
        <v>80</v>
      </c>
      <c r="AV289" s="14" t="s">
        <v>80</v>
      </c>
      <c r="AW289" s="14" t="s">
        <v>33</v>
      </c>
      <c r="AX289" s="14" t="s">
        <v>78</v>
      </c>
      <c r="AY289" s="220" t="s">
        <v>180</v>
      </c>
    </row>
    <row r="290" spans="1:65" s="2" customFormat="1" ht="24.2" customHeight="1">
      <c r="A290" s="36"/>
      <c r="B290" s="37"/>
      <c r="C290" s="180" t="s">
        <v>458</v>
      </c>
      <c r="D290" s="180" t="s">
        <v>182</v>
      </c>
      <c r="E290" s="181" t="s">
        <v>690</v>
      </c>
      <c r="F290" s="182" t="s">
        <v>691</v>
      </c>
      <c r="G290" s="183" t="s">
        <v>230</v>
      </c>
      <c r="H290" s="184">
        <v>4.57</v>
      </c>
      <c r="I290" s="185"/>
      <c r="J290" s="186">
        <f>ROUND(I290*H290,2)</f>
        <v>0</v>
      </c>
      <c r="K290" s="182" t="s">
        <v>186</v>
      </c>
      <c r="L290" s="41"/>
      <c r="M290" s="187" t="s">
        <v>19</v>
      </c>
      <c r="N290" s="188" t="s">
        <v>42</v>
      </c>
      <c r="O290" s="66"/>
      <c r="P290" s="189">
        <f>O290*H290</f>
        <v>0</v>
      </c>
      <c r="Q290" s="189">
        <v>0</v>
      </c>
      <c r="R290" s="189">
        <f>Q290*H290</f>
        <v>0</v>
      </c>
      <c r="S290" s="189">
        <v>5.5E-2</v>
      </c>
      <c r="T290" s="190">
        <f>S290*H290</f>
        <v>0.25135000000000002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1" t="s">
        <v>187</v>
      </c>
      <c r="AT290" s="191" t="s">
        <v>182</v>
      </c>
      <c r="AU290" s="191" t="s">
        <v>80</v>
      </c>
      <c r="AY290" s="19" t="s">
        <v>180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9" t="s">
        <v>78</v>
      </c>
      <c r="BK290" s="192">
        <f>ROUND(I290*H290,2)</f>
        <v>0</v>
      </c>
      <c r="BL290" s="19" t="s">
        <v>187</v>
      </c>
      <c r="BM290" s="191" t="s">
        <v>2152</v>
      </c>
    </row>
    <row r="291" spans="1:65" s="2" customFormat="1" ht="29.25">
      <c r="A291" s="36"/>
      <c r="B291" s="37"/>
      <c r="C291" s="38"/>
      <c r="D291" s="193" t="s">
        <v>189</v>
      </c>
      <c r="E291" s="38"/>
      <c r="F291" s="194" t="s">
        <v>693</v>
      </c>
      <c r="G291" s="38"/>
      <c r="H291" s="38"/>
      <c r="I291" s="195"/>
      <c r="J291" s="38"/>
      <c r="K291" s="38"/>
      <c r="L291" s="41"/>
      <c r="M291" s="196"/>
      <c r="N291" s="197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189</v>
      </c>
      <c r="AU291" s="19" t="s">
        <v>80</v>
      </c>
    </row>
    <row r="292" spans="1:65" s="2" customFormat="1" ht="11.25">
      <c r="A292" s="36"/>
      <c r="B292" s="37"/>
      <c r="C292" s="38"/>
      <c r="D292" s="198" t="s">
        <v>191</v>
      </c>
      <c r="E292" s="38"/>
      <c r="F292" s="199" t="s">
        <v>694</v>
      </c>
      <c r="G292" s="38"/>
      <c r="H292" s="38"/>
      <c r="I292" s="195"/>
      <c r="J292" s="38"/>
      <c r="K292" s="38"/>
      <c r="L292" s="41"/>
      <c r="M292" s="196"/>
      <c r="N292" s="197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191</v>
      </c>
      <c r="AU292" s="19" t="s">
        <v>80</v>
      </c>
    </row>
    <row r="293" spans="1:65" s="13" customFormat="1" ht="11.25">
      <c r="B293" s="200"/>
      <c r="C293" s="201"/>
      <c r="D293" s="193" t="s">
        <v>193</v>
      </c>
      <c r="E293" s="202" t="s">
        <v>19</v>
      </c>
      <c r="F293" s="203" t="s">
        <v>2039</v>
      </c>
      <c r="G293" s="201"/>
      <c r="H293" s="202" t="s">
        <v>19</v>
      </c>
      <c r="I293" s="204"/>
      <c r="J293" s="201"/>
      <c r="K293" s="201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193</v>
      </c>
      <c r="AU293" s="209" t="s">
        <v>80</v>
      </c>
      <c r="AV293" s="13" t="s">
        <v>78</v>
      </c>
      <c r="AW293" s="13" t="s">
        <v>33</v>
      </c>
      <c r="AX293" s="13" t="s">
        <v>71</v>
      </c>
      <c r="AY293" s="209" t="s">
        <v>180</v>
      </c>
    </row>
    <row r="294" spans="1:65" s="13" customFormat="1" ht="11.25">
      <c r="B294" s="200"/>
      <c r="C294" s="201"/>
      <c r="D294" s="193" t="s">
        <v>193</v>
      </c>
      <c r="E294" s="202" t="s">
        <v>19</v>
      </c>
      <c r="F294" s="203" t="s">
        <v>2124</v>
      </c>
      <c r="G294" s="201"/>
      <c r="H294" s="202" t="s">
        <v>19</v>
      </c>
      <c r="I294" s="204"/>
      <c r="J294" s="201"/>
      <c r="K294" s="201"/>
      <c r="L294" s="205"/>
      <c r="M294" s="206"/>
      <c r="N294" s="207"/>
      <c r="O294" s="207"/>
      <c r="P294" s="207"/>
      <c r="Q294" s="207"/>
      <c r="R294" s="207"/>
      <c r="S294" s="207"/>
      <c r="T294" s="208"/>
      <c r="AT294" s="209" t="s">
        <v>193</v>
      </c>
      <c r="AU294" s="209" t="s">
        <v>80</v>
      </c>
      <c r="AV294" s="13" t="s">
        <v>78</v>
      </c>
      <c r="AW294" s="13" t="s">
        <v>33</v>
      </c>
      <c r="AX294" s="13" t="s">
        <v>71</v>
      </c>
      <c r="AY294" s="209" t="s">
        <v>180</v>
      </c>
    </row>
    <row r="295" spans="1:65" s="14" customFormat="1" ht="11.25">
      <c r="B295" s="210"/>
      <c r="C295" s="211"/>
      <c r="D295" s="193" t="s">
        <v>193</v>
      </c>
      <c r="E295" s="212" t="s">
        <v>19</v>
      </c>
      <c r="F295" s="213" t="s">
        <v>2153</v>
      </c>
      <c r="G295" s="211"/>
      <c r="H295" s="214">
        <v>4.57</v>
      </c>
      <c r="I295" s="215"/>
      <c r="J295" s="211"/>
      <c r="K295" s="211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193</v>
      </c>
      <c r="AU295" s="220" t="s">
        <v>80</v>
      </c>
      <c r="AV295" s="14" t="s">
        <v>80</v>
      </c>
      <c r="AW295" s="14" t="s">
        <v>33</v>
      </c>
      <c r="AX295" s="14" t="s">
        <v>78</v>
      </c>
      <c r="AY295" s="220" t="s">
        <v>180</v>
      </c>
    </row>
    <row r="296" spans="1:65" s="2" customFormat="1" ht="21.75" customHeight="1">
      <c r="A296" s="36"/>
      <c r="B296" s="37"/>
      <c r="C296" s="180" t="s">
        <v>466</v>
      </c>
      <c r="D296" s="180" t="s">
        <v>182</v>
      </c>
      <c r="E296" s="181" t="s">
        <v>698</v>
      </c>
      <c r="F296" s="182" t="s">
        <v>699</v>
      </c>
      <c r="G296" s="183" t="s">
        <v>230</v>
      </c>
      <c r="H296" s="184">
        <v>1.6</v>
      </c>
      <c r="I296" s="185"/>
      <c r="J296" s="186">
        <f>ROUND(I296*H296,2)</f>
        <v>0</v>
      </c>
      <c r="K296" s="182" t="s">
        <v>186</v>
      </c>
      <c r="L296" s="41"/>
      <c r="M296" s="187" t="s">
        <v>19</v>
      </c>
      <c r="N296" s="188" t="s">
        <v>42</v>
      </c>
      <c r="O296" s="66"/>
      <c r="P296" s="189">
        <f>O296*H296</f>
        <v>0</v>
      </c>
      <c r="Q296" s="189">
        <v>0</v>
      </c>
      <c r="R296" s="189">
        <f>Q296*H296</f>
        <v>0</v>
      </c>
      <c r="S296" s="189">
        <v>7.5999999999999998E-2</v>
      </c>
      <c r="T296" s="190">
        <f>S296*H296</f>
        <v>0.1216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187</v>
      </c>
      <c r="AT296" s="191" t="s">
        <v>182</v>
      </c>
      <c r="AU296" s="191" t="s">
        <v>80</v>
      </c>
      <c r="AY296" s="19" t="s">
        <v>180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78</v>
      </c>
      <c r="BK296" s="192">
        <f>ROUND(I296*H296,2)</f>
        <v>0</v>
      </c>
      <c r="BL296" s="19" t="s">
        <v>187</v>
      </c>
      <c r="BM296" s="191" t="s">
        <v>2154</v>
      </c>
    </row>
    <row r="297" spans="1:65" s="2" customFormat="1" ht="19.5">
      <c r="A297" s="36"/>
      <c r="B297" s="37"/>
      <c r="C297" s="38"/>
      <c r="D297" s="193" t="s">
        <v>189</v>
      </c>
      <c r="E297" s="38"/>
      <c r="F297" s="194" t="s">
        <v>701</v>
      </c>
      <c r="G297" s="38"/>
      <c r="H297" s="38"/>
      <c r="I297" s="195"/>
      <c r="J297" s="38"/>
      <c r="K297" s="38"/>
      <c r="L297" s="41"/>
      <c r="M297" s="196"/>
      <c r="N297" s="19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189</v>
      </c>
      <c r="AU297" s="19" t="s">
        <v>80</v>
      </c>
    </row>
    <row r="298" spans="1:65" s="2" customFormat="1" ht="11.25">
      <c r="A298" s="36"/>
      <c r="B298" s="37"/>
      <c r="C298" s="38"/>
      <c r="D298" s="198" t="s">
        <v>191</v>
      </c>
      <c r="E298" s="38"/>
      <c r="F298" s="199" t="s">
        <v>702</v>
      </c>
      <c r="G298" s="38"/>
      <c r="H298" s="38"/>
      <c r="I298" s="195"/>
      <c r="J298" s="38"/>
      <c r="K298" s="38"/>
      <c r="L298" s="41"/>
      <c r="M298" s="196"/>
      <c r="N298" s="197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191</v>
      </c>
      <c r="AU298" s="19" t="s">
        <v>80</v>
      </c>
    </row>
    <row r="299" spans="1:65" s="13" customFormat="1" ht="11.25">
      <c r="B299" s="200"/>
      <c r="C299" s="201"/>
      <c r="D299" s="193" t="s">
        <v>193</v>
      </c>
      <c r="E299" s="202" t="s">
        <v>19</v>
      </c>
      <c r="F299" s="203" t="s">
        <v>2039</v>
      </c>
      <c r="G299" s="201"/>
      <c r="H299" s="202" t="s">
        <v>19</v>
      </c>
      <c r="I299" s="204"/>
      <c r="J299" s="201"/>
      <c r="K299" s="201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193</v>
      </c>
      <c r="AU299" s="209" t="s">
        <v>80</v>
      </c>
      <c r="AV299" s="13" t="s">
        <v>78</v>
      </c>
      <c r="AW299" s="13" t="s">
        <v>33</v>
      </c>
      <c r="AX299" s="13" t="s">
        <v>71</v>
      </c>
      <c r="AY299" s="209" t="s">
        <v>180</v>
      </c>
    </row>
    <row r="300" spans="1:65" s="14" customFormat="1" ht="11.25">
      <c r="B300" s="210"/>
      <c r="C300" s="211"/>
      <c r="D300" s="193" t="s">
        <v>193</v>
      </c>
      <c r="E300" s="212" t="s">
        <v>19</v>
      </c>
      <c r="F300" s="213" t="s">
        <v>2155</v>
      </c>
      <c r="G300" s="211"/>
      <c r="H300" s="214">
        <v>1.6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193</v>
      </c>
      <c r="AU300" s="220" t="s">
        <v>80</v>
      </c>
      <c r="AV300" s="14" t="s">
        <v>80</v>
      </c>
      <c r="AW300" s="14" t="s">
        <v>33</v>
      </c>
      <c r="AX300" s="14" t="s">
        <v>78</v>
      </c>
      <c r="AY300" s="220" t="s">
        <v>180</v>
      </c>
    </row>
    <row r="301" spans="1:65" s="12" customFormat="1" ht="22.9" customHeight="1">
      <c r="B301" s="164"/>
      <c r="C301" s="165"/>
      <c r="D301" s="166" t="s">
        <v>70</v>
      </c>
      <c r="E301" s="178" t="s">
        <v>509</v>
      </c>
      <c r="F301" s="178" t="s">
        <v>510</v>
      </c>
      <c r="G301" s="165"/>
      <c r="H301" s="165"/>
      <c r="I301" s="168"/>
      <c r="J301" s="179">
        <f>BK301</f>
        <v>0</v>
      </c>
      <c r="K301" s="165"/>
      <c r="L301" s="170"/>
      <c r="M301" s="171"/>
      <c r="N301" s="172"/>
      <c r="O301" s="172"/>
      <c r="P301" s="173">
        <f>SUM(P302:P341)</f>
        <v>0</v>
      </c>
      <c r="Q301" s="172"/>
      <c r="R301" s="173">
        <f>SUM(R302:R341)</f>
        <v>0</v>
      </c>
      <c r="S301" s="172"/>
      <c r="T301" s="174">
        <f>SUM(T302:T341)</f>
        <v>3.7255343999999999</v>
      </c>
      <c r="AR301" s="175" t="s">
        <v>78</v>
      </c>
      <c r="AT301" s="176" t="s">
        <v>70</v>
      </c>
      <c r="AU301" s="176" t="s">
        <v>78</v>
      </c>
      <c r="AY301" s="175" t="s">
        <v>180</v>
      </c>
      <c r="BK301" s="177">
        <f>SUM(BK302:BK341)</f>
        <v>0</v>
      </c>
    </row>
    <row r="302" spans="1:65" s="2" customFormat="1" ht="24.2" customHeight="1">
      <c r="A302" s="36"/>
      <c r="B302" s="37"/>
      <c r="C302" s="180" t="s">
        <v>475</v>
      </c>
      <c r="D302" s="180" t="s">
        <v>182</v>
      </c>
      <c r="E302" s="181" t="s">
        <v>2156</v>
      </c>
      <c r="F302" s="182" t="s">
        <v>2157</v>
      </c>
      <c r="G302" s="183" t="s">
        <v>185</v>
      </c>
      <c r="H302" s="184">
        <v>1.32</v>
      </c>
      <c r="I302" s="185"/>
      <c r="J302" s="186">
        <f>ROUND(I302*H302,2)</f>
        <v>0</v>
      </c>
      <c r="K302" s="182" t="s">
        <v>186</v>
      </c>
      <c r="L302" s="41"/>
      <c r="M302" s="187" t="s">
        <v>19</v>
      </c>
      <c r="N302" s="188" t="s">
        <v>42</v>
      </c>
      <c r="O302" s="66"/>
      <c r="P302" s="189">
        <f>O302*H302</f>
        <v>0</v>
      </c>
      <c r="Q302" s="189">
        <v>0</v>
      </c>
      <c r="R302" s="189">
        <f>Q302*H302</f>
        <v>0</v>
      </c>
      <c r="S302" s="189">
        <v>1.8</v>
      </c>
      <c r="T302" s="190">
        <f>S302*H302</f>
        <v>2.3760000000000003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91" t="s">
        <v>187</v>
      </c>
      <c r="AT302" s="191" t="s">
        <v>182</v>
      </c>
      <c r="AU302" s="191" t="s">
        <v>80</v>
      </c>
      <c r="AY302" s="19" t="s">
        <v>180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9" t="s">
        <v>78</v>
      </c>
      <c r="BK302" s="192">
        <f>ROUND(I302*H302,2)</f>
        <v>0</v>
      </c>
      <c r="BL302" s="19" t="s">
        <v>187</v>
      </c>
      <c r="BM302" s="191" t="s">
        <v>2158</v>
      </c>
    </row>
    <row r="303" spans="1:65" s="2" customFormat="1" ht="29.25">
      <c r="A303" s="36"/>
      <c r="B303" s="37"/>
      <c r="C303" s="38"/>
      <c r="D303" s="193" t="s">
        <v>189</v>
      </c>
      <c r="E303" s="38"/>
      <c r="F303" s="194" t="s">
        <v>2159</v>
      </c>
      <c r="G303" s="38"/>
      <c r="H303" s="38"/>
      <c r="I303" s="195"/>
      <c r="J303" s="38"/>
      <c r="K303" s="38"/>
      <c r="L303" s="41"/>
      <c r="M303" s="196"/>
      <c r="N303" s="197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9" t="s">
        <v>189</v>
      </c>
      <c r="AU303" s="19" t="s">
        <v>80</v>
      </c>
    </row>
    <row r="304" spans="1:65" s="2" customFormat="1" ht="11.25">
      <c r="A304" s="36"/>
      <c r="B304" s="37"/>
      <c r="C304" s="38"/>
      <c r="D304" s="198" t="s">
        <v>191</v>
      </c>
      <c r="E304" s="38"/>
      <c r="F304" s="199" t="s">
        <v>2160</v>
      </c>
      <c r="G304" s="38"/>
      <c r="H304" s="38"/>
      <c r="I304" s="195"/>
      <c r="J304" s="38"/>
      <c r="K304" s="38"/>
      <c r="L304" s="41"/>
      <c r="M304" s="196"/>
      <c r="N304" s="197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191</v>
      </c>
      <c r="AU304" s="19" t="s">
        <v>80</v>
      </c>
    </row>
    <row r="305" spans="1:65" s="13" customFormat="1" ht="11.25">
      <c r="B305" s="200"/>
      <c r="C305" s="201"/>
      <c r="D305" s="193" t="s">
        <v>193</v>
      </c>
      <c r="E305" s="202" t="s">
        <v>19</v>
      </c>
      <c r="F305" s="203" t="s">
        <v>2039</v>
      </c>
      <c r="G305" s="201"/>
      <c r="H305" s="202" t="s">
        <v>19</v>
      </c>
      <c r="I305" s="204"/>
      <c r="J305" s="201"/>
      <c r="K305" s="201"/>
      <c r="L305" s="205"/>
      <c r="M305" s="206"/>
      <c r="N305" s="207"/>
      <c r="O305" s="207"/>
      <c r="P305" s="207"/>
      <c r="Q305" s="207"/>
      <c r="R305" s="207"/>
      <c r="S305" s="207"/>
      <c r="T305" s="208"/>
      <c r="AT305" s="209" t="s">
        <v>193</v>
      </c>
      <c r="AU305" s="209" t="s">
        <v>80</v>
      </c>
      <c r="AV305" s="13" t="s">
        <v>78</v>
      </c>
      <c r="AW305" s="13" t="s">
        <v>33</v>
      </c>
      <c r="AX305" s="13" t="s">
        <v>71</v>
      </c>
      <c r="AY305" s="209" t="s">
        <v>180</v>
      </c>
    </row>
    <row r="306" spans="1:65" s="13" customFormat="1" ht="11.25">
      <c r="B306" s="200"/>
      <c r="C306" s="201"/>
      <c r="D306" s="193" t="s">
        <v>193</v>
      </c>
      <c r="E306" s="202" t="s">
        <v>19</v>
      </c>
      <c r="F306" s="203" t="s">
        <v>2053</v>
      </c>
      <c r="G306" s="201"/>
      <c r="H306" s="202" t="s">
        <v>19</v>
      </c>
      <c r="I306" s="204"/>
      <c r="J306" s="201"/>
      <c r="K306" s="201"/>
      <c r="L306" s="205"/>
      <c r="M306" s="206"/>
      <c r="N306" s="207"/>
      <c r="O306" s="207"/>
      <c r="P306" s="207"/>
      <c r="Q306" s="207"/>
      <c r="R306" s="207"/>
      <c r="S306" s="207"/>
      <c r="T306" s="208"/>
      <c r="AT306" s="209" t="s">
        <v>193</v>
      </c>
      <c r="AU306" s="209" t="s">
        <v>80</v>
      </c>
      <c r="AV306" s="13" t="s">
        <v>78</v>
      </c>
      <c r="AW306" s="13" t="s">
        <v>33</v>
      </c>
      <c r="AX306" s="13" t="s">
        <v>71</v>
      </c>
      <c r="AY306" s="209" t="s">
        <v>180</v>
      </c>
    </row>
    <row r="307" spans="1:65" s="14" customFormat="1" ht="11.25">
      <c r="B307" s="210"/>
      <c r="C307" s="211"/>
      <c r="D307" s="193" t="s">
        <v>193</v>
      </c>
      <c r="E307" s="212" t="s">
        <v>19</v>
      </c>
      <c r="F307" s="213" t="s">
        <v>2161</v>
      </c>
      <c r="G307" s="211"/>
      <c r="H307" s="214">
        <v>1.32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193</v>
      </c>
      <c r="AU307" s="220" t="s">
        <v>80</v>
      </c>
      <c r="AV307" s="14" t="s">
        <v>80</v>
      </c>
      <c r="AW307" s="14" t="s">
        <v>33</v>
      </c>
      <c r="AX307" s="14" t="s">
        <v>78</v>
      </c>
      <c r="AY307" s="220" t="s">
        <v>180</v>
      </c>
    </row>
    <row r="308" spans="1:65" s="2" customFormat="1" ht="24.2" customHeight="1">
      <c r="A308" s="36"/>
      <c r="B308" s="37"/>
      <c r="C308" s="180" t="s">
        <v>482</v>
      </c>
      <c r="D308" s="180" t="s">
        <v>182</v>
      </c>
      <c r="E308" s="181" t="s">
        <v>527</v>
      </c>
      <c r="F308" s="182" t="s">
        <v>528</v>
      </c>
      <c r="G308" s="183" t="s">
        <v>249</v>
      </c>
      <c r="H308" s="184">
        <v>6</v>
      </c>
      <c r="I308" s="185"/>
      <c r="J308" s="186">
        <f>ROUND(I308*H308,2)</f>
        <v>0</v>
      </c>
      <c r="K308" s="182" t="s">
        <v>186</v>
      </c>
      <c r="L308" s="41"/>
      <c r="M308" s="187" t="s">
        <v>19</v>
      </c>
      <c r="N308" s="188" t="s">
        <v>42</v>
      </c>
      <c r="O308" s="66"/>
      <c r="P308" s="189">
        <f>O308*H308</f>
        <v>0</v>
      </c>
      <c r="Q308" s="189">
        <v>0</v>
      </c>
      <c r="R308" s="189">
        <f>Q308*H308</f>
        <v>0</v>
      </c>
      <c r="S308" s="189">
        <v>0.04</v>
      </c>
      <c r="T308" s="190">
        <f>S308*H308</f>
        <v>0.24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91" t="s">
        <v>187</v>
      </c>
      <c r="AT308" s="191" t="s">
        <v>182</v>
      </c>
      <c r="AU308" s="191" t="s">
        <v>80</v>
      </c>
      <c r="AY308" s="19" t="s">
        <v>180</v>
      </c>
      <c r="BE308" s="192">
        <f>IF(N308="základní",J308,0)</f>
        <v>0</v>
      </c>
      <c r="BF308" s="192">
        <f>IF(N308="snížená",J308,0)</f>
        <v>0</v>
      </c>
      <c r="BG308" s="192">
        <f>IF(N308="zákl. přenesená",J308,0)</f>
        <v>0</v>
      </c>
      <c r="BH308" s="192">
        <f>IF(N308="sníž. přenesená",J308,0)</f>
        <v>0</v>
      </c>
      <c r="BI308" s="192">
        <f>IF(N308="nulová",J308,0)</f>
        <v>0</v>
      </c>
      <c r="BJ308" s="19" t="s">
        <v>78</v>
      </c>
      <c r="BK308" s="192">
        <f>ROUND(I308*H308,2)</f>
        <v>0</v>
      </c>
      <c r="BL308" s="19" t="s">
        <v>187</v>
      </c>
      <c r="BM308" s="191" t="s">
        <v>2162</v>
      </c>
    </row>
    <row r="309" spans="1:65" s="2" customFormat="1" ht="19.5">
      <c r="A309" s="36"/>
      <c r="B309" s="37"/>
      <c r="C309" s="38"/>
      <c r="D309" s="193" t="s">
        <v>189</v>
      </c>
      <c r="E309" s="38"/>
      <c r="F309" s="194" t="s">
        <v>530</v>
      </c>
      <c r="G309" s="38"/>
      <c r="H309" s="38"/>
      <c r="I309" s="195"/>
      <c r="J309" s="38"/>
      <c r="K309" s="38"/>
      <c r="L309" s="41"/>
      <c r="M309" s="196"/>
      <c r="N309" s="197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189</v>
      </c>
      <c r="AU309" s="19" t="s">
        <v>80</v>
      </c>
    </row>
    <row r="310" spans="1:65" s="2" customFormat="1" ht="11.25">
      <c r="A310" s="36"/>
      <c r="B310" s="37"/>
      <c r="C310" s="38"/>
      <c r="D310" s="198" t="s">
        <v>191</v>
      </c>
      <c r="E310" s="38"/>
      <c r="F310" s="199" t="s">
        <v>531</v>
      </c>
      <c r="G310" s="38"/>
      <c r="H310" s="38"/>
      <c r="I310" s="195"/>
      <c r="J310" s="38"/>
      <c r="K310" s="38"/>
      <c r="L310" s="41"/>
      <c r="M310" s="196"/>
      <c r="N310" s="197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191</v>
      </c>
      <c r="AU310" s="19" t="s">
        <v>80</v>
      </c>
    </row>
    <row r="311" spans="1:65" s="13" customFormat="1" ht="11.25">
      <c r="B311" s="200"/>
      <c r="C311" s="201"/>
      <c r="D311" s="193" t="s">
        <v>193</v>
      </c>
      <c r="E311" s="202" t="s">
        <v>19</v>
      </c>
      <c r="F311" s="203" t="s">
        <v>2039</v>
      </c>
      <c r="G311" s="201"/>
      <c r="H311" s="202" t="s">
        <v>19</v>
      </c>
      <c r="I311" s="204"/>
      <c r="J311" s="201"/>
      <c r="K311" s="201"/>
      <c r="L311" s="205"/>
      <c r="M311" s="206"/>
      <c r="N311" s="207"/>
      <c r="O311" s="207"/>
      <c r="P311" s="207"/>
      <c r="Q311" s="207"/>
      <c r="R311" s="207"/>
      <c r="S311" s="207"/>
      <c r="T311" s="208"/>
      <c r="AT311" s="209" t="s">
        <v>193</v>
      </c>
      <c r="AU311" s="209" t="s">
        <v>80</v>
      </c>
      <c r="AV311" s="13" t="s">
        <v>78</v>
      </c>
      <c r="AW311" s="13" t="s">
        <v>33</v>
      </c>
      <c r="AX311" s="13" t="s">
        <v>71</v>
      </c>
      <c r="AY311" s="209" t="s">
        <v>180</v>
      </c>
    </row>
    <row r="312" spans="1:65" s="13" customFormat="1" ht="11.25">
      <c r="B312" s="200"/>
      <c r="C312" s="201"/>
      <c r="D312" s="193" t="s">
        <v>193</v>
      </c>
      <c r="E312" s="202" t="s">
        <v>19</v>
      </c>
      <c r="F312" s="203" t="s">
        <v>2053</v>
      </c>
      <c r="G312" s="201"/>
      <c r="H312" s="202" t="s">
        <v>19</v>
      </c>
      <c r="I312" s="204"/>
      <c r="J312" s="201"/>
      <c r="K312" s="201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193</v>
      </c>
      <c r="AU312" s="209" t="s">
        <v>80</v>
      </c>
      <c r="AV312" s="13" t="s">
        <v>78</v>
      </c>
      <c r="AW312" s="13" t="s">
        <v>33</v>
      </c>
      <c r="AX312" s="13" t="s">
        <v>71</v>
      </c>
      <c r="AY312" s="209" t="s">
        <v>180</v>
      </c>
    </row>
    <row r="313" spans="1:65" s="14" customFormat="1" ht="11.25">
      <c r="B313" s="210"/>
      <c r="C313" s="211"/>
      <c r="D313" s="193" t="s">
        <v>193</v>
      </c>
      <c r="E313" s="212" t="s">
        <v>19</v>
      </c>
      <c r="F313" s="213" t="s">
        <v>2163</v>
      </c>
      <c r="G313" s="211"/>
      <c r="H313" s="214">
        <v>6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193</v>
      </c>
      <c r="AU313" s="220" t="s">
        <v>80</v>
      </c>
      <c r="AV313" s="14" t="s">
        <v>80</v>
      </c>
      <c r="AW313" s="14" t="s">
        <v>33</v>
      </c>
      <c r="AX313" s="14" t="s">
        <v>78</v>
      </c>
      <c r="AY313" s="220" t="s">
        <v>180</v>
      </c>
    </row>
    <row r="314" spans="1:65" s="2" customFormat="1" ht="37.9" customHeight="1">
      <c r="A314" s="36"/>
      <c r="B314" s="37"/>
      <c r="C314" s="180" t="s">
        <v>491</v>
      </c>
      <c r="D314" s="180" t="s">
        <v>182</v>
      </c>
      <c r="E314" s="181" t="s">
        <v>1819</v>
      </c>
      <c r="F314" s="182" t="s">
        <v>1820</v>
      </c>
      <c r="G314" s="183" t="s">
        <v>230</v>
      </c>
      <c r="H314" s="184">
        <v>13.8</v>
      </c>
      <c r="I314" s="185"/>
      <c r="J314" s="186">
        <f>ROUND(I314*H314,2)</f>
        <v>0</v>
      </c>
      <c r="K314" s="182" t="s">
        <v>186</v>
      </c>
      <c r="L314" s="41"/>
      <c r="M314" s="187" t="s">
        <v>19</v>
      </c>
      <c r="N314" s="188" t="s">
        <v>42</v>
      </c>
      <c r="O314" s="66"/>
      <c r="P314" s="189">
        <f>O314*H314</f>
        <v>0</v>
      </c>
      <c r="Q314" s="189">
        <v>0</v>
      </c>
      <c r="R314" s="189">
        <f>Q314*H314</f>
        <v>0</v>
      </c>
      <c r="S314" s="189">
        <v>0.01</v>
      </c>
      <c r="T314" s="190">
        <f>S314*H314</f>
        <v>0.13800000000000001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1" t="s">
        <v>187</v>
      </c>
      <c r="AT314" s="191" t="s">
        <v>182</v>
      </c>
      <c r="AU314" s="191" t="s">
        <v>80</v>
      </c>
      <c r="AY314" s="19" t="s">
        <v>180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9" t="s">
        <v>78</v>
      </c>
      <c r="BK314" s="192">
        <f>ROUND(I314*H314,2)</f>
        <v>0</v>
      </c>
      <c r="BL314" s="19" t="s">
        <v>187</v>
      </c>
      <c r="BM314" s="191" t="s">
        <v>2164</v>
      </c>
    </row>
    <row r="315" spans="1:65" s="2" customFormat="1" ht="19.5">
      <c r="A315" s="36"/>
      <c r="B315" s="37"/>
      <c r="C315" s="38"/>
      <c r="D315" s="193" t="s">
        <v>189</v>
      </c>
      <c r="E315" s="38"/>
      <c r="F315" s="194" t="s">
        <v>1822</v>
      </c>
      <c r="G315" s="38"/>
      <c r="H315" s="38"/>
      <c r="I315" s="195"/>
      <c r="J315" s="38"/>
      <c r="K315" s="38"/>
      <c r="L315" s="41"/>
      <c r="M315" s="196"/>
      <c r="N315" s="197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189</v>
      </c>
      <c r="AU315" s="19" t="s">
        <v>80</v>
      </c>
    </row>
    <row r="316" spans="1:65" s="2" customFormat="1" ht="11.25">
      <c r="A316" s="36"/>
      <c r="B316" s="37"/>
      <c r="C316" s="38"/>
      <c r="D316" s="198" t="s">
        <v>191</v>
      </c>
      <c r="E316" s="38"/>
      <c r="F316" s="199" t="s">
        <v>1823</v>
      </c>
      <c r="G316" s="38"/>
      <c r="H316" s="38"/>
      <c r="I316" s="195"/>
      <c r="J316" s="38"/>
      <c r="K316" s="38"/>
      <c r="L316" s="41"/>
      <c r="M316" s="196"/>
      <c r="N316" s="197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191</v>
      </c>
      <c r="AU316" s="19" t="s">
        <v>80</v>
      </c>
    </row>
    <row r="317" spans="1:65" s="13" customFormat="1" ht="11.25">
      <c r="B317" s="200"/>
      <c r="C317" s="201"/>
      <c r="D317" s="193" t="s">
        <v>193</v>
      </c>
      <c r="E317" s="202" t="s">
        <v>19</v>
      </c>
      <c r="F317" s="203" t="s">
        <v>2039</v>
      </c>
      <c r="G317" s="201"/>
      <c r="H317" s="202" t="s">
        <v>19</v>
      </c>
      <c r="I317" s="204"/>
      <c r="J317" s="201"/>
      <c r="K317" s="201"/>
      <c r="L317" s="205"/>
      <c r="M317" s="206"/>
      <c r="N317" s="207"/>
      <c r="O317" s="207"/>
      <c r="P317" s="207"/>
      <c r="Q317" s="207"/>
      <c r="R317" s="207"/>
      <c r="S317" s="207"/>
      <c r="T317" s="208"/>
      <c r="AT317" s="209" t="s">
        <v>193</v>
      </c>
      <c r="AU317" s="209" t="s">
        <v>80</v>
      </c>
      <c r="AV317" s="13" t="s">
        <v>78</v>
      </c>
      <c r="AW317" s="13" t="s">
        <v>33</v>
      </c>
      <c r="AX317" s="13" t="s">
        <v>71</v>
      </c>
      <c r="AY317" s="209" t="s">
        <v>180</v>
      </c>
    </row>
    <row r="318" spans="1:65" s="14" customFormat="1" ht="11.25">
      <c r="B318" s="210"/>
      <c r="C318" s="211"/>
      <c r="D318" s="193" t="s">
        <v>193</v>
      </c>
      <c r="E318" s="212" t="s">
        <v>19</v>
      </c>
      <c r="F318" s="213" t="s">
        <v>2077</v>
      </c>
      <c r="G318" s="211"/>
      <c r="H318" s="214">
        <v>13.8</v>
      </c>
      <c r="I318" s="215"/>
      <c r="J318" s="211"/>
      <c r="K318" s="211"/>
      <c r="L318" s="216"/>
      <c r="M318" s="217"/>
      <c r="N318" s="218"/>
      <c r="O318" s="218"/>
      <c r="P318" s="218"/>
      <c r="Q318" s="218"/>
      <c r="R318" s="218"/>
      <c r="S318" s="218"/>
      <c r="T318" s="219"/>
      <c r="AT318" s="220" t="s">
        <v>193</v>
      </c>
      <c r="AU318" s="220" t="s">
        <v>80</v>
      </c>
      <c r="AV318" s="14" t="s">
        <v>80</v>
      </c>
      <c r="AW318" s="14" t="s">
        <v>33</v>
      </c>
      <c r="AX318" s="14" t="s">
        <v>78</v>
      </c>
      <c r="AY318" s="220" t="s">
        <v>180</v>
      </c>
    </row>
    <row r="319" spans="1:65" s="2" customFormat="1" ht="37.9" customHeight="1">
      <c r="A319" s="36"/>
      <c r="B319" s="37"/>
      <c r="C319" s="180" t="s">
        <v>503</v>
      </c>
      <c r="D319" s="180" t="s">
        <v>182</v>
      </c>
      <c r="E319" s="181" t="s">
        <v>1825</v>
      </c>
      <c r="F319" s="182" t="s">
        <v>1826</v>
      </c>
      <c r="G319" s="183" t="s">
        <v>230</v>
      </c>
      <c r="H319" s="184">
        <v>64.543999999999997</v>
      </c>
      <c r="I319" s="185"/>
      <c r="J319" s="186">
        <f>ROUND(I319*H319,2)</f>
        <v>0</v>
      </c>
      <c r="K319" s="182" t="s">
        <v>186</v>
      </c>
      <c r="L319" s="41"/>
      <c r="M319" s="187" t="s">
        <v>19</v>
      </c>
      <c r="N319" s="188" t="s">
        <v>42</v>
      </c>
      <c r="O319" s="66"/>
      <c r="P319" s="189">
        <f>O319*H319</f>
        <v>0</v>
      </c>
      <c r="Q319" s="189">
        <v>0</v>
      </c>
      <c r="R319" s="189">
        <f>Q319*H319</f>
        <v>0</v>
      </c>
      <c r="S319" s="189">
        <v>0.01</v>
      </c>
      <c r="T319" s="190">
        <f>S319*H319</f>
        <v>0.64544000000000001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1" t="s">
        <v>187</v>
      </c>
      <c r="AT319" s="191" t="s">
        <v>182</v>
      </c>
      <c r="AU319" s="191" t="s">
        <v>80</v>
      </c>
      <c r="AY319" s="19" t="s">
        <v>180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9" t="s">
        <v>78</v>
      </c>
      <c r="BK319" s="192">
        <f>ROUND(I319*H319,2)</f>
        <v>0</v>
      </c>
      <c r="BL319" s="19" t="s">
        <v>187</v>
      </c>
      <c r="BM319" s="191" t="s">
        <v>2165</v>
      </c>
    </row>
    <row r="320" spans="1:65" s="2" customFormat="1" ht="29.25">
      <c r="A320" s="36"/>
      <c r="B320" s="37"/>
      <c r="C320" s="38"/>
      <c r="D320" s="193" t="s">
        <v>189</v>
      </c>
      <c r="E320" s="38"/>
      <c r="F320" s="194" t="s">
        <v>1828</v>
      </c>
      <c r="G320" s="38"/>
      <c r="H320" s="38"/>
      <c r="I320" s="195"/>
      <c r="J320" s="38"/>
      <c r="K320" s="38"/>
      <c r="L320" s="41"/>
      <c r="M320" s="196"/>
      <c r="N320" s="197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189</v>
      </c>
      <c r="AU320" s="19" t="s">
        <v>80</v>
      </c>
    </row>
    <row r="321" spans="1:65" s="2" customFormat="1" ht="11.25">
      <c r="A321" s="36"/>
      <c r="B321" s="37"/>
      <c r="C321" s="38"/>
      <c r="D321" s="198" t="s">
        <v>191</v>
      </c>
      <c r="E321" s="38"/>
      <c r="F321" s="199" t="s">
        <v>1829</v>
      </c>
      <c r="G321" s="38"/>
      <c r="H321" s="38"/>
      <c r="I321" s="195"/>
      <c r="J321" s="38"/>
      <c r="K321" s="38"/>
      <c r="L321" s="41"/>
      <c r="M321" s="196"/>
      <c r="N321" s="197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191</v>
      </c>
      <c r="AU321" s="19" t="s">
        <v>80</v>
      </c>
    </row>
    <row r="322" spans="1:65" s="13" customFormat="1" ht="11.25">
      <c r="B322" s="200"/>
      <c r="C322" s="201"/>
      <c r="D322" s="193" t="s">
        <v>193</v>
      </c>
      <c r="E322" s="202" t="s">
        <v>19</v>
      </c>
      <c r="F322" s="203" t="s">
        <v>2039</v>
      </c>
      <c r="G322" s="201"/>
      <c r="H322" s="202" t="s">
        <v>19</v>
      </c>
      <c r="I322" s="204"/>
      <c r="J322" s="201"/>
      <c r="K322" s="201"/>
      <c r="L322" s="205"/>
      <c r="M322" s="206"/>
      <c r="N322" s="207"/>
      <c r="O322" s="207"/>
      <c r="P322" s="207"/>
      <c r="Q322" s="207"/>
      <c r="R322" s="207"/>
      <c r="S322" s="207"/>
      <c r="T322" s="208"/>
      <c r="AT322" s="209" t="s">
        <v>193</v>
      </c>
      <c r="AU322" s="209" t="s">
        <v>80</v>
      </c>
      <c r="AV322" s="13" t="s">
        <v>78</v>
      </c>
      <c r="AW322" s="13" t="s">
        <v>33</v>
      </c>
      <c r="AX322" s="13" t="s">
        <v>71</v>
      </c>
      <c r="AY322" s="209" t="s">
        <v>180</v>
      </c>
    </row>
    <row r="323" spans="1:65" s="14" customFormat="1" ht="22.5">
      <c r="B323" s="210"/>
      <c r="C323" s="211"/>
      <c r="D323" s="193" t="s">
        <v>193</v>
      </c>
      <c r="E323" s="212" t="s">
        <v>19</v>
      </c>
      <c r="F323" s="213" t="s">
        <v>2093</v>
      </c>
      <c r="G323" s="211"/>
      <c r="H323" s="214">
        <v>48.197000000000003</v>
      </c>
      <c r="I323" s="215"/>
      <c r="J323" s="211"/>
      <c r="K323" s="211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193</v>
      </c>
      <c r="AU323" s="220" t="s">
        <v>80</v>
      </c>
      <c r="AV323" s="14" t="s">
        <v>80</v>
      </c>
      <c r="AW323" s="14" t="s">
        <v>33</v>
      </c>
      <c r="AX323" s="14" t="s">
        <v>71</v>
      </c>
      <c r="AY323" s="220" t="s">
        <v>180</v>
      </c>
    </row>
    <row r="324" spans="1:65" s="14" customFormat="1" ht="11.25">
      <c r="B324" s="210"/>
      <c r="C324" s="211"/>
      <c r="D324" s="193" t="s">
        <v>193</v>
      </c>
      <c r="E324" s="212" t="s">
        <v>19</v>
      </c>
      <c r="F324" s="213" t="s">
        <v>2094</v>
      </c>
      <c r="G324" s="211"/>
      <c r="H324" s="214">
        <v>1.62</v>
      </c>
      <c r="I324" s="215"/>
      <c r="J324" s="211"/>
      <c r="K324" s="211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193</v>
      </c>
      <c r="AU324" s="220" t="s">
        <v>80</v>
      </c>
      <c r="AV324" s="14" t="s">
        <v>80</v>
      </c>
      <c r="AW324" s="14" t="s">
        <v>33</v>
      </c>
      <c r="AX324" s="14" t="s">
        <v>71</v>
      </c>
      <c r="AY324" s="220" t="s">
        <v>180</v>
      </c>
    </row>
    <row r="325" spans="1:65" s="14" customFormat="1" ht="11.25">
      <c r="B325" s="210"/>
      <c r="C325" s="211"/>
      <c r="D325" s="193" t="s">
        <v>193</v>
      </c>
      <c r="E325" s="212" t="s">
        <v>19</v>
      </c>
      <c r="F325" s="213" t="s">
        <v>2095</v>
      </c>
      <c r="G325" s="211"/>
      <c r="H325" s="214">
        <v>14.727</v>
      </c>
      <c r="I325" s="215"/>
      <c r="J325" s="211"/>
      <c r="K325" s="211"/>
      <c r="L325" s="216"/>
      <c r="M325" s="217"/>
      <c r="N325" s="218"/>
      <c r="O325" s="218"/>
      <c r="P325" s="218"/>
      <c r="Q325" s="218"/>
      <c r="R325" s="218"/>
      <c r="S325" s="218"/>
      <c r="T325" s="219"/>
      <c r="AT325" s="220" t="s">
        <v>193</v>
      </c>
      <c r="AU325" s="220" t="s">
        <v>80</v>
      </c>
      <c r="AV325" s="14" t="s">
        <v>80</v>
      </c>
      <c r="AW325" s="14" t="s">
        <v>33</v>
      </c>
      <c r="AX325" s="14" t="s">
        <v>71</v>
      </c>
      <c r="AY325" s="220" t="s">
        <v>180</v>
      </c>
    </row>
    <row r="326" spans="1:65" s="15" customFormat="1" ht="11.25">
      <c r="B326" s="221"/>
      <c r="C326" s="222"/>
      <c r="D326" s="193" t="s">
        <v>193</v>
      </c>
      <c r="E326" s="223" t="s">
        <v>19</v>
      </c>
      <c r="F326" s="224" t="s">
        <v>238</v>
      </c>
      <c r="G326" s="222"/>
      <c r="H326" s="225">
        <v>64.543999999999997</v>
      </c>
      <c r="I326" s="226"/>
      <c r="J326" s="222"/>
      <c r="K326" s="222"/>
      <c r="L326" s="227"/>
      <c r="M326" s="228"/>
      <c r="N326" s="229"/>
      <c r="O326" s="229"/>
      <c r="P326" s="229"/>
      <c r="Q326" s="229"/>
      <c r="R326" s="229"/>
      <c r="S326" s="229"/>
      <c r="T326" s="230"/>
      <c r="AT326" s="231" t="s">
        <v>193</v>
      </c>
      <c r="AU326" s="231" t="s">
        <v>80</v>
      </c>
      <c r="AV326" s="15" t="s">
        <v>187</v>
      </c>
      <c r="AW326" s="15" t="s">
        <v>33</v>
      </c>
      <c r="AX326" s="15" t="s">
        <v>78</v>
      </c>
      <c r="AY326" s="231" t="s">
        <v>180</v>
      </c>
    </row>
    <row r="327" spans="1:65" s="2" customFormat="1" ht="24.2" customHeight="1">
      <c r="A327" s="36"/>
      <c r="B327" s="37"/>
      <c r="C327" s="180" t="s">
        <v>511</v>
      </c>
      <c r="D327" s="180" t="s">
        <v>182</v>
      </c>
      <c r="E327" s="181" t="s">
        <v>601</v>
      </c>
      <c r="F327" s="182" t="s">
        <v>602</v>
      </c>
      <c r="G327" s="183" t="s">
        <v>230</v>
      </c>
      <c r="H327" s="184">
        <v>78.343999999999994</v>
      </c>
      <c r="I327" s="185"/>
      <c r="J327" s="186">
        <f>ROUND(I327*H327,2)</f>
        <v>0</v>
      </c>
      <c r="K327" s="182" t="s">
        <v>186</v>
      </c>
      <c r="L327" s="41"/>
      <c r="M327" s="187" t="s">
        <v>19</v>
      </c>
      <c r="N327" s="188" t="s">
        <v>42</v>
      </c>
      <c r="O327" s="66"/>
      <c r="P327" s="189">
        <f>O327*H327</f>
        <v>0</v>
      </c>
      <c r="Q327" s="189">
        <v>0</v>
      </c>
      <c r="R327" s="189">
        <f>Q327*H327</f>
        <v>0</v>
      </c>
      <c r="S327" s="189">
        <v>2.5999999999999999E-3</v>
      </c>
      <c r="T327" s="190">
        <f>S327*H327</f>
        <v>0.20369439999999997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91" t="s">
        <v>187</v>
      </c>
      <c r="AT327" s="191" t="s">
        <v>182</v>
      </c>
      <c r="AU327" s="191" t="s">
        <v>80</v>
      </c>
      <c r="AY327" s="19" t="s">
        <v>180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9" t="s">
        <v>78</v>
      </c>
      <c r="BK327" s="192">
        <f>ROUND(I327*H327,2)</f>
        <v>0</v>
      </c>
      <c r="BL327" s="19" t="s">
        <v>187</v>
      </c>
      <c r="BM327" s="191" t="s">
        <v>2166</v>
      </c>
    </row>
    <row r="328" spans="1:65" s="2" customFormat="1" ht="19.5">
      <c r="A328" s="36"/>
      <c r="B328" s="37"/>
      <c r="C328" s="38"/>
      <c r="D328" s="193" t="s">
        <v>189</v>
      </c>
      <c r="E328" s="38"/>
      <c r="F328" s="194" t="s">
        <v>604</v>
      </c>
      <c r="G328" s="38"/>
      <c r="H328" s="38"/>
      <c r="I328" s="195"/>
      <c r="J328" s="38"/>
      <c r="K328" s="38"/>
      <c r="L328" s="41"/>
      <c r="M328" s="196"/>
      <c r="N328" s="197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189</v>
      </c>
      <c r="AU328" s="19" t="s">
        <v>80</v>
      </c>
    </row>
    <row r="329" spans="1:65" s="2" customFormat="1" ht="11.25">
      <c r="A329" s="36"/>
      <c r="B329" s="37"/>
      <c r="C329" s="38"/>
      <c r="D329" s="198" t="s">
        <v>191</v>
      </c>
      <c r="E329" s="38"/>
      <c r="F329" s="199" t="s">
        <v>605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191</v>
      </c>
      <c r="AU329" s="19" t="s">
        <v>80</v>
      </c>
    </row>
    <row r="330" spans="1:65" s="13" customFormat="1" ht="11.25">
      <c r="B330" s="200"/>
      <c r="C330" s="201"/>
      <c r="D330" s="193" t="s">
        <v>193</v>
      </c>
      <c r="E330" s="202" t="s">
        <v>19</v>
      </c>
      <c r="F330" s="203" t="s">
        <v>2039</v>
      </c>
      <c r="G330" s="201"/>
      <c r="H330" s="202" t="s">
        <v>19</v>
      </c>
      <c r="I330" s="204"/>
      <c r="J330" s="201"/>
      <c r="K330" s="201"/>
      <c r="L330" s="205"/>
      <c r="M330" s="206"/>
      <c r="N330" s="207"/>
      <c r="O330" s="207"/>
      <c r="P330" s="207"/>
      <c r="Q330" s="207"/>
      <c r="R330" s="207"/>
      <c r="S330" s="207"/>
      <c r="T330" s="208"/>
      <c r="AT330" s="209" t="s">
        <v>193</v>
      </c>
      <c r="AU330" s="209" t="s">
        <v>80</v>
      </c>
      <c r="AV330" s="13" t="s">
        <v>78</v>
      </c>
      <c r="AW330" s="13" t="s">
        <v>33</v>
      </c>
      <c r="AX330" s="13" t="s">
        <v>71</v>
      </c>
      <c r="AY330" s="209" t="s">
        <v>180</v>
      </c>
    </row>
    <row r="331" spans="1:65" s="14" customFormat="1" ht="11.25">
      <c r="B331" s="210"/>
      <c r="C331" s="211"/>
      <c r="D331" s="193" t="s">
        <v>193</v>
      </c>
      <c r="E331" s="212" t="s">
        <v>19</v>
      </c>
      <c r="F331" s="213" t="s">
        <v>2167</v>
      </c>
      <c r="G331" s="211"/>
      <c r="H331" s="214">
        <v>13.8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193</v>
      </c>
      <c r="AU331" s="220" t="s">
        <v>80</v>
      </c>
      <c r="AV331" s="14" t="s">
        <v>80</v>
      </c>
      <c r="AW331" s="14" t="s">
        <v>33</v>
      </c>
      <c r="AX331" s="14" t="s">
        <v>71</v>
      </c>
      <c r="AY331" s="220" t="s">
        <v>180</v>
      </c>
    </row>
    <row r="332" spans="1:65" s="14" customFormat="1" ht="22.5">
      <c r="B332" s="210"/>
      <c r="C332" s="211"/>
      <c r="D332" s="193" t="s">
        <v>193</v>
      </c>
      <c r="E332" s="212" t="s">
        <v>19</v>
      </c>
      <c r="F332" s="213" t="s">
        <v>2093</v>
      </c>
      <c r="G332" s="211"/>
      <c r="H332" s="214">
        <v>48.197000000000003</v>
      </c>
      <c r="I332" s="215"/>
      <c r="J332" s="211"/>
      <c r="K332" s="211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193</v>
      </c>
      <c r="AU332" s="220" t="s">
        <v>80</v>
      </c>
      <c r="AV332" s="14" t="s">
        <v>80</v>
      </c>
      <c r="AW332" s="14" t="s">
        <v>33</v>
      </c>
      <c r="AX332" s="14" t="s">
        <v>71</v>
      </c>
      <c r="AY332" s="220" t="s">
        <v>180</v>
      </c>
    </row>
    <row r="333" spans="1:65" s="14" customFormat="1" ht="11.25">
      <c r="B333" s="210"/>
      <c r="C333" s="211"/>
      <c r="D333" s="193" t="s">
        <v>193</v>
      </c>
      <c r="E333" s="212" t="s">
        <v>19</v>
      </c>
      <c r="F333" s="213" t="s">
        <v>2094</v>
      </c>
      <c r="G333" s="211"/>
      <c r="H333" s="214">
        <v>1.62</v>
      </c>
      <c r="I333" s="215"/>
      <c r="J333" s="211"/>
      <c r="K333" s="211"/>
      <c r="L333" s="216"/>
      <c r="M333" s="217"/>
      <c r="N333" s="218"/>
      <c r="O333" s="218"/>
      <c r="P333" s="218"/>
      <c r="Q333" s="218"/>
      <c r="R333" s="218"/>
      <c r="S333" s="218"/>
      <c r="T333" s="219"/>
      <c r="AT333" s="220" t="s">
        <v>193</v>
      </c>
      <c r="AU333" s="220" t="s">
        <v>80</v>
      </c>
      <c r="AV333" s="14" t="s">
        <v>80</v>
      </c>
      <c r="AW333" s="14" t="s">
        <v>33</v>
      </c>
      <c r="AX333" s="14" t="s">
        <v>71</v>
      </c>
      <c r="AY333" s="220" t="s">
        <v>180</v>
      </c>
    </row>
    <row r="334" spans="1:65" s="14" customFormat="1" ht="11.25">
      <c r="B334" s="210"/>
      <c r="C334" s="211"/>
      <c r="D334" s="193" t="s">
        <v>193</v>
      </c>
      <c r="E334" s="212" t="s">
        <v>19</v>
      </c>
      <c r="F334" s="213" t="s">
        <v>2095</v>
      </c>
      <c r="G334" s="211"/>
      <c r="H334" s="214">
        <v>14.727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193</v>
      </c>
      <c r="AU334" s="220" t="s">
        <v>80</v>
      </c>
      <c r="AV334" s="14" t="s">
        <v>80</v>
      </c>
      <c r="AW334" s="14" t="s">
        <v>33</v>
      </c>
      <c r="AX334" s="14" t="s">
        <v>71</v>
      </c>
      <c r="AY334" s="220" t="s">
        <v>180</v>
      </c>
    </row>
    <row r="335" spans="1:65" s="15" customFormat="1" ht="11.25">
      <c r="B335" s="221"/>
      <c r="C335" s="222"/>
      <c r="D335" s="193" t="s">
        <v>193</v>
      </c>
      <c r="E335" s="223" t="s">
        <v>19</v>
      </c>
      <c r="F335" s="224" t="s">
        <v>238</v>
      </c>
      <c r="G335" s="222"/>
      <c r="H335" s="225">
        <v>78.343999999999994</v>
      </c>
      <c r="I335" s="226"/>
      <c r="J335" s="222"/>
      <c r="K335" s="222"/>
      <c r="L335" s="227"/>
      <c r="M335" s="228"/>
      <c r="N335" s="229"/>
      <c r="O335" s="229"/>
      <c r="P335" s="229"/>
      <c r="Q335" s="229"/>
      <c r="R335" s="229"/>
      <c r="S335" s="229"/>
      <c r="T335" s="230"/>
      <c r="AT335" s="231" t="s">
        <v>193</v>
      </c>
      <c r="AU335" s="231" t="s">
        <v>80</v>
      </c>
      <c r="AV335" s="15" t="s">
        <v>187</v>
      </c>
      <c r="AW335" s="15" t="s">
        <v>33</v>
      </c>
      <c r="AX335" s="15" t="s">
        <v>78</v>
      </c>
      <c r="AY335" s="231" t="s">
        <v>180</v>
      </c>
    </row>
    <row r="336" spans="1:65" s="2" customFormat="1" ht="24.2" customHeight="1">
      <c r="A336" s="36"/>
      <c r="B336" s="37"/>
      <c r="C336" s="180" t="s">
        <v>519</v>
      </c>
      <c r="D336" s="180" t="s">
        <v>182</v>
      </c>
      <c r="E336" s="181" t="s">
        <v>607</v>
      </c>
      <c r="F336" s="182" t="s">
        <v>608</v>
      </c>
      <c r="G336" s="183" t="s">
        <v>230</v>
      </c>
      <c r="H336" s="184">
        <v>1.8</v>
      </c>
      <c r="I336" s="185"/>
      <c r="J336" s="186">
        <f>ROUND(I336*H336,2)</f>
        <v>0</v>
      </c>
      <c r="K336" s="182" t="s">
        <v>186</v>
      </c>
      <c r="L336" s="41"/>
      <c r="M336" s="187" t="s">
        <v>19</v>
      </c>
      <c r="N336" s="188" t="s">
        <v>42</v>
      </c>
      <c r="O336" s="66"/>
      <c r="P336" s="189">
        <f>O336*H336</f>
        <v>0</v>
      </c>
      <c r="Q336" s="189">
        <v>0</v>
      </c>
      <c r="R336" s="189">
        <f>Q336*H336</f>
        <v>0</v>
      </c>
      <c r="S336" s="189">
        <v>6.8000000000000005E-2</v>
      </c>
      <c r="T336" s="190">
        <f>S336*H336</f>
        <v>0.12240000000000001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1" t="s">
        <v>187</v>
      </c>
      <c r="AT336" s="191" t="s">
        <v>182</v>
      </c>
      <c r="AU336" s="191" t="s">
        <v>80</v>
      </c>
      <c r="AY336" s="19" t="s">
        <v>180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9" t="s">
        <v>78</v>
      </c>
      <c r="BK336" s="192">
        <f>ROUND(I336*H336,2)</f>
        <v>0</v>
      </c>
      <c r="BL336" s="19" t="s">
        <v>187</v>
      </c>
      <c r="BM336" s="191" t="s">
        <v>2168</v>
      </c>
    </row>
    <row r="337" spans="1:65" s="2" customFormat="1" ht="29.25">
      <c r="A337" s="36"/>
      <c r="B337" s="37"/>
      <c r="C337" s="38"/>
      <c r="D337" s="193" t="s">
        <v>189</v>
      </c>
      <c r="E337" s="38"/>
      <c r="F337" s="194" t="s">
        <v>610</v>
      </c>
      <c r="G337" s="38"/>
      <c r="H337" s="38"/>
      <c r="I337" s="195"/>
      <c r="J337" s="38"/>
      <c r="K337" s="38"/>
      <c r="L337" s="41"/>
      <c r="M337" s="196"/>
      <c r="N337" s="197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189</v>
      </c>
      <c r="AU337" s="19" t="s">
        <v>80</v>
      </c>
    </row>
    <row r="338" spans="1:65" s="2" customFormat="1" ht="11.25">
      <c r="A338" s="36"/>
      <c r="B338" s="37"/>
      <c r="C338" s="38"/>
      <c r="D338" s="198" t="s">
        <v>191</v>
      </c>
      <c r="E338" s="38"/>
      <c r="F338" s="199" t="s">
        <v>611</v>
      </c>
      <c r="G338" s="38"/>
      <c r="H338" s="38"/>
      <c r="I338" s="195"/>
      <c r="J338" s="38"/>
      <c r="K338" s="38"/>
      <c r="L338" s="41"/>
      <c r="M338" s="196"/>
      <c r="N338" s="197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191</v>
      </c>
      <c r="AU338" s="19" t="s">
        <v>80</v>
      </c>
    </row>
    <row r="339" spans="1:65" s="13" customFormat="1" ht="11.25">
      <c r="B339" s="200"/>
      <c r="C339" s="201"/>
      <c r="D339" s="193" t="s">
        <v>193</v>
      </c>
      <c r="E339" s="202" t="s">
        <v>19</v>
      </c>
      <c r="F339" s="203" t="s">
        <v>2039</v>
      </c>
      <c r="G339" s="201"/>
      <c r="H339" s="202" t="s">
        <v>19</v>
      </c>
      <c r="I339" s="204"/>
      <c r="J339" s="201"/>
      <c r="K339" s="201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193</v>
      </c>
      <c r="AU339" s="209" t="s">
        <v>80</v>
      </c>
      <c r="AV339" s="13" t="s">
        <v>78</v>
      </c>
      <c r="AW339" s="13" t="s">
        <v>33</v>
      </c>
      <c r="AX339" s="13" t="s">
        <v>71</v>
      </c>
      <c r="AY339" s="209" t="s">
        <v>180</v>
      </c>
    </row>
    <row r="340" spans="1:65" s="14" customFormat="1" ht="11.25">
      <c r="B340" s="210"/>
      <c r="C340" s="211"/>
      <c r="D340" s="193" t="s">
        <v>193</v>
      </c>
      <c r="E340" s="212" t="s">
        <v>19</v>
      </c>
      <c r="F340" s="213" t="s">
        <v>2169</v>
      </c>
      <c r="G340" s="211"/>
      <c r="H340" s="214">
        <v>1.8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193</v>
      </c>
      <c r="AU340" s="220" t="s">
        <v>80</v>
      </c>
      <c r="AV340" s="14" t="s">
        <v>80</v>
      </c>
      <c r="AW340" s="14" t="s">
        <v>33</v>
      </c>
      <c r="AX340" s="14" t="s">
        <v>71</v>
      </c>
      <c r="AY340" s="220" t="s">
        <v>180</v>
      </c>
    </row>
    <row r="341" spans="1:65" s="15" customFormat="1" ht="11.25">
      <c r="B341" s="221"/>
      <c r="C341" s="222"/>
      <c r="D341" s="193" t="s">
        <v>193</v>
      </c>
      <c r="E341" s="223" t="s">
        <v>19</v>
      </c>
      <c r="F341" s="224" t="s">
        <v>238</v>
      </c>
      <c r="G341" s="222"/>
      <c r="H341" s="225">
        <v>1.8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AT341" s="231" t="s">
        <v>193</v>
      </c>
      <c r="AU341" s="231" t="s">
        <v>80</v>
      </c>
      <c r="AV341" s="15" t="s">
        <v>187</v>
      </c>
      <c r="AW341" s="15" t="s">
        <v>33</v>
      </c>
      <c r="AX341" s="15" t="s">
        <v>78</v>
      </c>
      <c r="AY341" s="231" t="s">
        <v>180</v>
      </c>
    </row>
    <row r="342" spans="1:65" s="12" customFormat="1" ht="22.9" customHeight="1">
      <c r="B342" s="164"/>
      <c r="C342" s="165"/>
      <c r="D342" s="166" t="s">
        <v>70</v>
      </c>
      <c r="E342" s="178" t="s">
        <v>704</v>
      </c>
      <c r="F342" s="178" t="s">
        <v>705</v>
      </c>
      <c r="G342" s="165"/>
      <c r="H342" s="165"/>
      <c r="I342" s="168"/>
      <c r="J342" s="179">
        <f>BK342</f>
        <v>0</v>
      </c>
      <c r="K342" s="165"/>
      <c r="L342" s="170"/>
      <c r="M342" s="171"/>
      <c r="N342" s="172"/>
      <c r="O342" s="172"/>
      <c r="P342" s="173">
        <f>SUM(P343:P356)</f>
        <v>0</v>
      </c>
      <c r="Q342" s="172"/>
      <c r="R342" s="173">
        <f>SUM(R343:R356)</f>
        <v>0</v>
      </c>
      <c r="S342" s="172"/>
      <c r="T342" s="174">
        <f>SUM(T343:T356)</f>
        <v>0</v>
      </c>
      <c r="AR342" s="175" t="s">
        <v>78</v>
      </c>
      <c r="AT342" s="176" t="s">
        <v>70</v>
      </c>
      <c r="AU342" s="176" t="s">
        <v>78</v>
      </c>
      <c r="AY342" s="175" t="s">
        <v>180</v>
      </c>
      <c r="BK342" s="177">
        <f>SUM(BK343:BK356)</f>
        <v>0</v>
      </c>
    </row>
    <row r="343" spans="1:65" s="2" customFormat="1" ht="24.2" customHeight="1">
      <c r="A343" s="36"/>
      <c r="B343" s="37"/>
      <c r="C343" s="180" t="s">
        <v>526</v>
      </c>
      <c r="D343" s="180" t="s">
        <v>182</v>
      </c>
      <c r="E343" s="181" t="s">
        <v>2170</v>
      </c>
      <c r="F343" s="182" t="s">
        <v>2171</v>
      </c>
      <c r="G343" s="183" t="s">
        <v>220</v>
      </c>
      <c r="H343" s="184">
        <v>6.0190000000000001</v>
      </c>
      <c r="I343" s="185"/>
      <c r="J343" s="186">
        <f>ROUND(I343*H343,2)</f>
        <v>0</v>
      </c>
      <c r="K343" s="182" t="s">
        <v>186</v>
      </c>
      <c r="L343" s="41"/>
      <c r="M343" s="187" t="s">
        <v>19</v>
      </c>
      <c r="N343" s="188" t="s">
        <v>42</v>
      </c>
      <c r="O343" s="66"/>
      <c r="P343" s="189">
        <f>O343*H343</f>
        <v>0</v>
      </c>
      <c r="Q343" s="189">
        <v>0</v>
      </c>
      <c r="R343" s="189">
        <f>Q343*H343</f>
        <v>0</v>
      </c>
      <c r="S343" s="189">
        <v>0</v>
      </c>
      <c r="T343" s="190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91" t="s">
        <v>187</v>
      </c>
      <c r="AT343" s="191" t="s">
        <v>182</v>
      </c>
      <c r="AU343" s="191" t="s">
        <v>80</v>
      </c>
      <c r="AY343" s="19" t="s">
        <v>180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9" t="s">
        <v>78</v>
      </c>
      <c r="BK343" s="192">
        <f>ROUND(I343*H343,2)</f>
        <v>0</v>
      </c>
      <c r="BL343" s="19" t="s">
        <v>187</v>
      </c>
      <c r="BM343" s="191" t="s">
        <v>2172</v>
      </c>
    </row>
    <row r="344" spans="1:65" s="2" customFormat="1" ht="19.5">
      <c r="A344" s="36"/>
      <c r="B344" s="37"/>
      <c r="C344" s="38"/>
      <c r="D344" s="193" t="s">
        <v>189</v>
      </c>
      <c r="E344" s="38"/>
      <c r="F344" s="194" t="s">
        <v>2173</v>
      </c>
      <c r="G344" s="38"/>
      <c r="H344" s="38"/>
      <c r="I344" s="195"/>
      <c r="J344" s="38"/>
      <c r="K344" s="38"/>
      <c r="L344" s="41"/>
      <c r="M344" s="196"/>
      <c r="N344" s="197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189</v>
      </c>
      <c r="AU344" s="19" t="s">
        <v>80</v>
      </c>
    </row>
    <row r="345" spans="1:65" s="2" customFormat="1" ht="11.25">
      <c r="A345" s="36"/>
      <c r="B345" s="37"/>
      <c r="C345" s="38"/>
      <c r="D345" s="198" t="s">
        <v>191</v>
      </c>
      <c r="E345" s="38"/>
      <c r="F345" s="199" t="s">
        <v>2174</v>
      </c>
      <c r="G345" s="38"/>
      <c r="H345" s="38"/>
      <c r="I345" s="195"/>
      <c r="J345" s="38"/>
      <c r="K345" s="38"/>
      <c r="L345" s="41"/>
      <c r="M345" s="196"/>
      <c r="N345" s="197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191</v>
      </c>
      <c r="AU345" s="19" t="s">
        <v>80</v>
      </c>
    </row>
    <row r="346" spans="1:65" s="2" customFormat="1" ht="24.2" customHeight="1">
      <c r="A346" s="36"/>
      <c r="B346" s="37"/>
      <c r="C346" s="180" t="s">
        <v>533</v>
      </c>
      <c r="D346" s="180" t="s">
        <v>182</v>
      </c>
      <c r="E346" s="181" t="s">
        <v>724</v>
      </c>
      <c r="F346" s="182" t="s">
        <v>725</v>
      </c>
      <c r="G346" s="183" t="s">
        <v>220</v>
      </c>
      <c r="H346" s="184">
        <v>6.0190000000000001</v>
      </c>
      <c r="I346" s="185"/>
      <c r="J346" s="186">
        <f>ROUND(I346*H346,2)</f>
        <v>0</v>
      </c>
      <c r="K346" s="182" t="s">
        <v>186</v>
      </c>
      <c r="L346" s="41"/>
      <c r="M346" s="187" t="s">
        <v>19</v>
      </c>
      <c r="N346" s="188" t="s">
        <v>42</v>
      </c>
      <c r="O346" s="66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91" t="s">
        <v>187</v>
      </c>
      <c r="AT346" s="191" t="s">
        <v>182</v>
      </c>
      <c r="AU346" s="191" t="s">
        <v>80</v>
      </c>
      <c r="AY346" s="19" t="s">
        <v>180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9" t="s">
        <v>78</v>
      </c>
      <c r="BK346" s="192">
        <f>ROUND(I346*H346,2)</f>
        <v>0</v>
      </c>
      <c r="BL346" s="19" t="s">
        <v>187</v>
      </c>
      <c r="BM346" s="191" t="s">
        <v>2175</v>
      </c>
    </row>
    <row r="347" spans="1:65" s="2" customFormat="1" ht="19.5">
      <c r="A347" s="36"/>
      <c r="B347" s="37"/>
      <c r="C347" s="38"/>
      <c r="D347" s="193" t="s">
        <v>189</v>
      </c>
      <c r="E347" s="38"/>
      <c r="F347" s="194" t="s">
        <v>727</v>
      </c>
      <c r="G347" s="38"/>
      <c r="H347" s="38"/>
      <c r="I347" s="195"/>
      <c r="J347" s="38"/>
      <c r="K347" s="38"/>
      <c r="L347" s="41"/>
      <c r="M347" s="196"/>
      <c r="N347" s="197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189</v>
      </c>
      <c r="AU347" s="19" t="s">
        <v>80</v>
      </c>
    </row>
    <row r="348" spans="1:65" s="2" customFormat="1" ht="11.25">
      <c r="A348" s="36"/>
      <c r="B348" s="37"/>
      <c r="C348" s="38"/>
      <c r="D348" s="198" t="s">
        <v>191</v>
      </c>
      <c r="E348" s="38"/>
      <c r="F348" s="199" t="s">
        <v>728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191</v>
      </c>
      <c r="AU348" s="19" t="s">
        <v>80</v>
      </c>
    </row>
    <row r="349" spans="1:65" s="2" customFormat="1" ht="24.2" customHeight="1">
      <c r="A349" s="36"/>
      <c r="B349" s="37"/>
      <c r="C349" s="180" t="s">
        <v>541</v>
      </c>
      <c r="D349" s="180" t="s">
        <v>182</v>
      </c>
      <c r="E349" s="181" t="s">
        <v>729</v>
      </c>
      <c r="F349" s="182" t="s">
        <v>730</v>
      </c>
      <c r="G349" s="183" t="s">
        <v>220</v>
      </c>
      <c r="H349" s="184">
        <v>114.361</v>
      </c>
      <c r="I349" s="185"/>
      <c r="J349" s="186">
        <f>ROUND(I349*H349,2)</f>
        <v>0</v>
      </c>
      <c r="K349" s="182" t="s">
        <v>186</v>
      </c>
      <c r="L349" s="41"/>
      <c r="M349" s="187" t="s">
        <v>19</v>
      </c>
      <c r="N349" s="188" t="s">
        <v>42</v>
      </c>
      <c r="O349" s="66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91" t="s">
        <v>187</v>
      </c>
      <c r="AT349" s="191" t="s">
        <v>182</v>
      </c>
      <c r="AU349" s="191" t="s">
        <v>80</v>
      </c>
      <c r="AY349" s="19" t="s">
        <v>180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9" t="s">
        <v>78</v>
      </c>
      <c r="BK349" s="192">
        <f>ROUND(I349*H349,2)</f>
        <v>0</v>
      </c>
      <c r="BL349" s="19" t="s">
        <v>187</v>
      </c>
      <c r="BM349" s="191" t="s">
        <v>2176</v>
      </c>
    </row>
    <row r="350" spans="1:65" s="2" customFormat="1" ht="29.25">
      <c r="A350" s="36"/>
      <c r="B350" s="37"/>
      <c r="C350" s="38"/>
      <c r="D350" s="193" t="s">
        <v>189</v>
      </c>
      <c r="E350" s="38"/>
      <c r="F350" s="194" t="s">
        <v>732</v>
      </c>
      <c r="G350" s="38"/>
      <c r="H350" s="38"/>
      <c r="I350" s="195"/>
      <c r="J350" s="38"/>
      <c r="K350" s="38"/>
      <c r="L350" s="41"/>
      <c r="M350" s="196"/>
      <c r="N350" s="197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189</v>
      </c>
      <c r="AU350" s="19" t="s">
        <v>80</v>
      </c>
    </row>
    <row r="351" spans="1:65" s="2" customFormat="1" ht="11.25">
      <c r="A351" s="36"/>
      <c r="B351" s="37"/>
      <c r="C351" s="38"/>
      <c r="D351" s="198" t="s">
        <v>191</v>
      </c>
      <c r="E351" s="38"/>
      <c r="F351" s="199" t="s">
        <v>733</v>
      </c>
      <c r="G351" s="38"/>
      <c r="H351" s="38"/>
      <c r="I351" s="195"/>
      <c r="J351" s="38"/>
      <c r="K351" s="38"/>
      <c r="L351" s="41"/>
      <c r="M351" s="196"/>
      <c r="N351" s="197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191</v>
      </c>
      <c r="AU351" s="19" t="s">
        <v>80</v>
      </c>
    </row>
    <row r="352" spans="1:65" s="13" customFormat="1" ht="22.5">
      <c r="B352" s="200"/>
      <c r="C352" s="201"/>
      <c r="D352" s="193" t="s">
        <v>193</v>
      </c>
      <c r="E352" s="202" t="s">
        <v>19</v>
      </c>
      <c r="F352" s="203" t="s">
        <v>2177</v>
      </c>
      <c r="G352" s="201"/>
      <c r="H352" s="202" t="s">
        <v>19</v>
      </c>
      <c r="I352" s="204"/>
      <c r="J352" s="201"/>
      <c r="K352" s="201"/>
      <c r="L352" s="205"/>
      <c r="M352" s="206"/>
      <c r="N352" s="207"/>
      <c r="O352" s="207"/>
      <c r="P352" s="207"/>
      <c r="Q352" s="207"/>
      <c r="R352" s="207"/>
      <c r="S352" s="207"/>
      <c r="T352" s="208"/>
      <c r="AT352" s="209" t="s">
        <v>193</v>
      </c>
      <c r="AU352" s="209" t="s">
        <v>80</v>
      </c>
      <c r="AV352" s="13" t="s">
        <v>78</v>
      </c>
      <c r="AW352" s="13" t="s">
        <v>33</v>
      </c>
      <c r="AX352" s="13" t="s">
        <v>71</v>
      </c>
      <c r="AY352" s="209" t="s">
        <v>180</v>
      </c>
    </row>
    <row r="353" spans="1:65" s="14" customFormat="1" ht="11.25">
      <c r="B353" s="210"/>
      <c r="C353" s="211"/>
      <c r="D353" s="193" t="s">
        <v>193</v>
      </c>
      <c r="E353" s="212" t="s">
        <v>19</v>
      </c>
      <c r="F353" s="213" t="s">
        <v>2178</v>
      </c>
      <c r="G353" s="211"/>
      <c r="H353" s="214">
        <v>114.361</v>
      </c>
      <c r="I353" s="215"/>
      <c r="J353" s="211"/>
      <c r="K353" s="211"/>
      <c r="L353" s="216"/>
      <c r="M353" s="217"/>
      <c r="N353" s="218"/>
      <c r="O353" s="218"/>
      <c r="P353" s="218"/>
      <c r="Q353" s="218"/>
      <c r="R353" s="218"/>
      <c r="S353" s="218"/>
      <c r="T353" s="219"/>
      <c r="AT353" s="220" t="s">
        <v>193</v>
      </c>
      <c r="AU353" s="220" t="s">
        <v>80</v>
      </c>
      <c r="AV353" s="14" t="s">
        <v>80</v>
      </c>
      <c r="AW353" s="14" t="s">
        <v>33</v>
      </c>
      <c r="AX353" s="14" t="s">
        <v>78</v>
      </c>
      <c r="AY353" s="220" t="s">
        <v>180</v>
      </c>
    </row>
    <row r="354" spans="1:65" s="2" customFormat="1" ht="33" customHeight="1">
      <c r="A354" s="36"/>
      <c r="B354" s="37"/>
      <c r="C354" s="180" t="s">
        <v>548</v>
      </c>
      <c r="D354" s="180" t="s">
        <v>182</v>
      </c>
      <c r="E354" s="181" t="s">
        <v>736</v>
      </c>
      <c r="F354" s="182" t="s">
        <v>737</v>
      </c>
      <c r="G354" s="183" t="s">
        <v>220</v>
      </c>
      <c r="H354" s="184">
        <v>6.0190000000000001</v>
      </c>
      <c r="I354" s="185"/>
      <c r="J354" s="186">
        <f>ROUND(I354*H354,2)</f>
        <v>0</v>
      </c>
      <c r="K354" s="182" t="s">
        <v>186</v>
      </c>
      <c r="L354" s="41"/>
      <c r="M354" s="187" t="s">
        <v>19</v>
      </c>
      <c r="N354" s="188" t="s">
        <v>42</v>
      </c>
      <c r="O354" s="66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1" t="s">
        <v>187</v>
      </c>
      <c r="AT354" s="191" t="s">
        <v>182</v>
      </c>
      <c r="AU354" s="191" t="s">
        <v>80</v>
      </c>
      <c r="AY354" s="19" t="s">
        <v>180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9" t="s">
        <v>78</v>
      </c>
      <c r="BK354" s="192">
        <f>ROUND(I354*H354,2)</f>
        <v>0</v>
      </c>
      <c r="BL354" s="19" t="s">
        <v>187</v>
      </c>
      <c r="BM354" s="191" t="s">
        <v>2179</v>
      </c>
    </row>
    <row r="355" spans="1:65" s="2" customFormat="1" ht="29.25">
      <c r="A355" s="36"/>
      <c r="B355" s="37"/>
      <c r="C355" s="38"/>
      <c r="D355" s="193" t="s">
        <v>189</v>
      </c>
      <c r="E355" s="38"/>
      <c r="F355" s="194" t="s">
        <v>739</v>
      </c>
      <c r="G355" s="38"/>
      <c r="H355" s="38"/>
      <c r="I355" s="195"/>
      <c r="J355" s="38"/>
      <c r="K355" s="38"/>
      <c r="L355" s="41"/>
      <c r="M355" s="196"/>
      <c r="N355" s="197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189</v>
      </c>
      <c r="AU355" s="19" t="s">
        <v>80</v>
      </c>
    </row>
    <row r="356" spans="1:65" s="2" customFormat="1" ht="11.25">
      <c r="A356" s="36"/>
      <c r="B356" s="37"/>
      <c r="C356" s="38"/>
      <c r="D356" s="198" t="s">
        <v>191</v>
      </c>
      <c r="E356" s="38"/>
      <c r="F356" s="199" t="s">
        <v>740</v>
      </c>
      <c r="G356" s="38"/>
      <c r="H356" s="38"/>
      <c r="I356" s="195"/>
      <c r="J356" s="38"/>
      <c r="K356" s="38"/>
      <c r="L356" s="41"/>
      <c r="M356" s="196"/>
      <c r="N356" s="197"/>
      <c r="O356" s="66"/>
      <c r="P356" s="66"/>
      <c r="Q356" s="66"/>
      <c r="R356" s="66"/>
      <c r="S356" s="66"/>
      <c r="T356" s="67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9" t="s">
        <v>191</v>
      </c>
      <c r="AU356" s="19" t="s">
        <v>80</v>
      </c>
    </row>
    <row r="357" spans="1:65" s="12" customFormat="1" ht="22.9" customHeight="1">
      <c r="B357" s="164"/>
      <c r="C357" s="165"/>
      <c r="D357" s="166" t="s">
        <v>70</v>
      </c>
      <c r="E357" s="178" t="s">
        <v>741</v>
      </c>
      <c r="F357" s="178" t="s">
        <v>742</v>
      </c>
      <c r="G357" s="165"/>
      <c r="H357" s="165"/>
      <c r="I357" s="168"/>
      <c r="J357" s="179">
        <f>BK357</f>
        <v>0</v>
      </c>
      <c r="K357" s="165"/>
      <c r="L357" s="170"/>
      <c r="M357" s="171"/>
      <c r="N357" s="172"/>
      <c r="O357" s="172"/>
      <c r="P357" s="173">
        <f>SUM(P358:P360)</f>
        <v>0</v>
      </c>
      <c r="Q357" s="172"/>
      <c r="R357" s="173">
        <f>SUM(R358:R360)</f>
        <v>0</v>
      </c>
      <c r="S357" s="172"/>
      <c r="T357" s="174">
        <f>SUM(T358:T360)</f>
        <v>0</v>
      </c>
      <c r="AR357" s="175" t="s">
        <v>78</v>
      </c>
      <c r="AT357" s="176" t="s">
        <v>70</v>
      </c>
      <c r="AU357" s="176" t="s">
        <v>78</v>
      </c>
      <c r="AY357" s="175" t="s">
        <v>180</v>
      </c>
      <c r="BK357" s="177">
        <f>SUM(BK358:BK360)</f>
        <v>0</v>
      </c>
    </row>
    <row r="358" spans="1:65" s="2" customFormat="1" ht="21.75" customHeight="1">
      <c r="A358" s="36"/>
      <c r="B358" s="37"/>
      <c r="C358" s="180" t="s">
        <v>555</v>
      </c>
      <c r="D358" s="180" t="s">
        <v>182</v>
      </c>
      <c r="E358" s="181" t="s">
        <v>2180</v>
      </c>
      <c r="F358" s="182" t="s">
        <v>2181</v>
      </c>
      <c r="G358" s="183" t="s">
        <v>220</v>
      </c>
      <c r="H358" s="184">
        <v>5.4960000000000004</v>
      </c>
      <c r="I358" s="185"/>
      <c r="J358" s="186">
        <f>ROUND(I358*H358,2)</f>
        <v>0</v>
      </c>
      <c r="K358" s="182" t="s">
        <v>186</v>
      </c>
      <c r="L358" s="41"/>
      <c r="M358" s="187" t="s">
        <v>19</v>
      </c>
      <c r="N358" s="188" t="s">
        <v>42</v>
      </c>
      <c r="O358" s="66"/>
      <c r="P358" s="189">
        <f>O358*H358</f>
        <v>0</v>
      </c>
      <c r="Q358" s="189">
        <v>0</v>
      </c>
      <c r="R358" s="189">
        <f>Q358*H358</f>
        <v>0</v>
      </c>
      <c r="S358" s="189">
        <v>0</v>
      </c>
      <c r="T358" s="190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1" t="s">
        <v>187</v>
      </c>
      <c r="AT358" s="191" t="s">
        <v>182</v>
      </c>
      <c r="AU358" s="191" t="s">
        <v>80</v>
      </c>
      <c r="AY358" s="19" t="s">
        <v>180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9" t="s">
        <v>78</v>
      </c>
      <c r="BK358" s="192">
        <f>ROUND(I358*H358,2)</f>
        <v>0</v>
      </c>
      <c r="BL358" s="19" t="s">
        <v>187</v>
      </c>
      <c r="BM358" s="191" t="s">
        <v>2182</v>
      </c>
    </row>
    <row r="359" spans="1:65" s="2" customFormat="1" ht="39">
      <c r="A359" s="36"/>
      <c r="B359" s="37"/>
      <c r="C359" s="38"/>
      <c r="D359" s="193" t="s">
        <v>189</v>
      </c>
      <c r="E359" s="38"/>
      <c r="F359" s="194" t="s">
        <v>2183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189</v>
      </c>
      <c r="AU359" s="19" t="s">
        <v>80</v>
      </c>
    </row>
    <row r="360" spans="1:65" s="2" customFormat="1" ht="11.25">
      <c r="A360" s="36"/>
      <c r="B360" s="37"/>
      <c r="C360" s="38"/>
      <c r="D360" s="198" t="s">
        <v>191</v>
      </c>
      <c r="E360" s="38"/>
      <c r="F360" s="199" t="s">
        <v>2184</v>
      </c>
      <c r="G360" s="38"/>
      <c r="H360" s="38"/>
      <c r="I360" s="195"/>
      <c r="J360" s="38"/>
      <c r="K360" s="38"/>
      <c r="L360" s="41"/>
      <c r="M360" s="196"/>
      <c r="N360" s="197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191</v>
      </c>
      <c r="AU360" s="19" t="s">
        <v>80</v>
      </c>
    </row>
    <row r="361" spans="1:65" s="12" customFormat="1" ht="25.9" customHeight="1">
      <c r="B361" s="164"/>
      <c r="C361" s="165"/>
      <c r="D361" s="166" t="s">
        <v>70</v>
      </c>
      <c r="E361" s="167" t="s">
        <v>749</v>
      </c>
      <c r="F361" s="167" t="s">
        <v>750</v>
      </c>
      <c r="G361" s="165"/>
      <c r="H361" s="165"/>
      <c r="I361" s="168"/>
      <c r="J361" s="169">
        <f>BK361</f>
        <v>0</v>
      </c>
      <c r="K361" s="165"/>
      <c r="L361" s="170"/>
      <c r="M361" s="171"/>
      <c r="N361" s="172"/>
      <c r="O361" s="172"/>
      <c r="P361" s="173">
        <f>P362+P384+P424+P513+P546+P567</f>
        <v>0</v>
      </c>
      <c r="Q361" s="172"/>
      <c r="R361" s="173">
        <f>R362+R384+R424+R513+R546+R567</f>
        <v>0.40842031999999995</v>
      </c>
      <c r="S361" s="172"/>
      <c r="T361" s="174">
        <f>T362+T384+T424+T513+T546+T567</f>
        <v>0.75448076999999991</v>
      </c>
      <c r="AR361" s="175" t="s">
        <v>80</v>
      </c>
      <c r="AT361" s="176" t="s">
        <v>70</v>
      </c>
      <c r="AU361" s="176" t="s">
        <v>71</v>
      </c>
      <c r="AY361" s="175" t="s">
        <v>180</v>
      </c>
      <c r="BK361" s="177">
        <f>BK362+BK384+BK424+BK513+BK546+BK567</f>
        <v>0</v>
      </c>
    </row>
    <row r="362" spans="1:65" s="12" customFormat="1" ht="22.9" customHeight="1">
      <c r="B362" s="164"/>
      <c r="C362" s="165"/>
      <c r="D362" s="166" t="s">
        <v>70</v>
      </c>
      <c r="E362" s="178" t="s">
        <v>929</v>
      </c>
      <c r="F362" s="178" t="s">
        <v>930</v>
      </c>
      <c r="G362" s="165"/>
      <c r="H362" s="165"/>
      <c r="I362" s="168"/>
      <c r="J362" s="179">
        <f>BK362</f>
        <v>0</v>
      </c>
      <c r="K362" s="165"/>
      <c r="L362" s="170"/>
      <c r="M362" s="171"/>
      <c r="N362" s="172"/>
      <c r="O362" s="172"/>
      <c r="P362" s="173">
        <f>SUM(P363:P383)</f>
        <v>0</v>
      </c>
      <c r="Q362" s="172"/>
      <c r="R362" s="173">
        <f>SUM(R363:R383)</f>
        <v>9.2988399999999999E-2</v>
      </c>
      <c r="S362" s="172"/>
      <c r="T362" s="174">
        <f>SUM(T363:T383)</f>
        <v>0.31121759999999998</v>
      </c>
      <c r="AR362" s="175" t="s">
        <v>80</v>
      </c>
      <c r="AT362" s="176" t="s">
        <v>70</v>
      </c>
      <c r="AU362" s="176" t="s">
        <v>78</v>
      </c>
      <c r="AY362" s="175" t="s">
        <v>180</v>
      </c>
      <c r="BK362" s="177">
        <f>SUM(BK363:BK383)</f>
        <v>0</v>
      </c>
    </row>
    <row r="363" spans="1:65" s="2" customFormat="1" ht="24.2" customHeight="1">
      <c r="A363" s="36"/>
      <c r="B363" s="37"/>
      <c r="C363" s="180" t="s">
        <v>562</v>
      </c>
      <c r="D363" s="180" t="s">
        <v>182</v>
      </c>
      <c r="E363" s="181" t="s">
        <v>2185</v>
      </c>
      <c r="F363" s="182" t="s">
        <v>2186</v>
      </c>
      <c r="G363" s="183" t="s">
        <v>230</v>
      </c>
      <c r="H363" s="184">
        <v>5.52</v>
      </c>
      <c r="I363" s="185"/>
      <c r="J363" s="186">
        <f>ROUND(I363*H363,2)</f>
        <v>0</v>
      </c>
      <c r="K363" s="182" t="s">
        <v>186</v>
      </c>
      <c r="L363" s="41"/>
      <c r="M363" s="187" t="s">
        <v>19</v>
      </c>
      <c r="N363" s="188" t="s">
        <v>42</v>
      </c>
      <c r="O363" s="66"/>
      <c r="P363" s="189">
        <f>O363*H363</f>
        <v>0</v>
      </c>
      <c r="Q363" s="189">
        <v>0</v>
      </c>
      <c r="R363" s="189">
        <f>Q363*H363</f>
        <v>0</v>
      </c>
      <c r="S363" s="189">
        <v>5.638E-2</v>
      </c>
      <c r="T363" s="190">
        <f>S363*H363</f>
        <v>0.31121759999999998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91" t="s">
        <v>312</v>
      </c>
      <c r="AT363" s="191" t="s">
        <v>182</v>
      </c>
      <c r="AU363" s="191" t="s">
        <v>80</v>
      </c>
      <c r="AY363" s="19" t="s">
        <v>180</v>
      </c>
      <c r="BE363" s="192">
        <f>IF(N363="základní",J363,0)</f>
        <v>0</v>
      </c>
      <c r="BF363" s="192">
        <f>IF(N363="snížená",J363,0)</f>
        <v>0</v>
      </c>
      <c r="BG363" s="192">
        <f>IF(N363="zákl. přenesená",J363,0)</f>
        <v>0</v>
      </c>
      <c r="BH363" s="192">
        <f>IF(N363="sníž. přenesená",J363,0)</f>
        <v>0</v>
      </c>
      <c r="BI363" s="192">
        <f>IF(N363="nulová",J363,0)</f>
        <v>0</v>
      </c>
      <c r="BJ363" s="19" t="s">
        <v>78</v>
      </c>
      <c r="BK363" s="192">
        <f>ROUND(I363*H363,2)</f>
        <v>0</v>
      </c>
      <c r="BL363" s="19" t="s">
        <v>312</v>
      </c>
      <c r="BM363" s="191" t="s">
        <v>2187</v>
      </c>
    </row>
    <row r="364" spans="1:65" s="2" customFormat="1" ht="19.5">
      <c r="A364" s="36"/>
      <c r="B364" s="37"/>
      <c r="C364" s="38"/>
      <c r="D364" s="193" t="s">
        <v>189</v>
      </c>
      <c r="E364" s="38"/>
      <c r="F364" s="194" t="s">
        <v>2188</v>
      </c>
      <c r="G364" s="38"/>
      <c r="H364" s="38"/>
      <c r="I364" s="195"/>
      <c r="J364" s="38"/>
      <c r="K364" s="38"/>
      <c r="L364" s="41"/>
      <c r="M364" s="196"/>
      <c r="N364" s="197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189</v>
      </c>
      <c r="AU364" s="19" t="s">
        <v>80</v>
      </c>
    </row>
    <row r="365" spans="1:65" s="2" customFormat="1" ht="11.25">
      <c r="A365" s="36"/>
      <c r="B365" s="37"/>
      <c r="C365" s="38"/>
      <c r="D365" s="198" t="s">
        <v>191</v>
      </c>
      <c r="E365" s="38"/>
      <c r="F365" s="199" t="s">
        <v>2189</v>
      </c>
      <c r="G365" s="38"/>
      <c r="H365" s="38"/>
      <c r="I365" s="195"/>
      <c r="J365" s="38"/>
      <c r="K365" s="38"/>
      <c r="L365" s="41"/>
      <c r="M365" s="196"/>
      <c r="N365" s="197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191</v>
      </c>
      <c r="AU365" s="19" t="s">
        <v>80</v>
      </c>
    </row>
    <row r="366" spans="1:65" s="13" customFormat="1" ht="11.25">
      <c r="B366" s="200"/>
      <c r="C366" s="201"/>
      <c r="D366" s="193" t="s">
        <v>193</v>
      </c>
      <c r="E366" s="202" t="s">
        <v>19</v>
      </c>
      <c r="F366" s="203" t="s">
        <v>2039</v>
      </c>
      <c r="G366" s="201"/>
      <c r="H366" s="202" t="s">
        <v>19</v>
      </c>
      <c r="I366" s="204"/>
      <c r="J366" s="201"/>
      <c r="K366" s="201"/>
      <c r="L366" s="205"/>
      <c r="M366" s="206"/>
      <c r="N366" s="207"/>
      <c r="O366" s="207"/>
      <c r="P366" s="207"/>
      <c r="Q366" s="207"/>
      <c r="R366" s="207"/>
      <c r="S366" s="207"/>
      <c r="T366" s="208"/>
      <c r="AT366" s="209" t="s">
        <v>193</v>
      </c>
      <c r="AU366" s="209" t="s">
        <v>80</v>
      </c>
      <c r="AV366" s="13" t="s">
        <v>78</v>
      </c>
      <c r="AW366" s="13" t="s">
        <v>33</v>
      </c>
      <c r="AX366" s="13" t="s">
        <v>71</v>
      </c>
      <c r="AY366" s="209" t="s">
        <v>180</v>
      </c>
    </row>
    <row r="367" spans="1:65" s="13" customFormat="1" ht="11.25">
      <c r="B367" s="200"/>
      <c r="C367" s="201"/>
      <c r="D367" s="193" t="s">
        <v>193</v>
      </c>
      <c r="E367" s="202" t="s">
        <v>19</v>
      </c>
      <c r="F367" s="203" t="s">
        <v>2190</v>
      </c>
      <c r="G367" s="201"/>
      <c r="H367" s="202" t="s">
        <v>19</v>
      </c>
      <c r="I367" s="204"/>
      <c r="J367" s="201"/>
      <c r="K367" s="201"/>
      <c r="L367" s="205"/>
      <c r="M367" s="206"/>
      <c r="N367" s="207"/>
      <c r="O367" s="207"/>
      <c r="P367" s="207"/>
      <c r="Q367" s="207"/>
      <c r="R367" s="207"/>
      <c r="S367" s="207"/>
      <c r="T367" s="208"/>
      <c r="AT367" s="209" t="s">
        <v>193</v>
      </c>
      <c r="AU367" s="209" t="s">
        <v>80</v>
      </c>
      <c r="AV367" s="13" t="s">
        <v>78</v>
      </c>
      <c r="AW367" s="13" t="s">
        <v>33</v>
      </c>
      <c r="AX367" s="13" t="s">
        <v>71</v>
      </c>
      <c r="AY367" s="209" t="s">
        <v>180</v>
      </c>
    </row>
    <row r="368" spans="1:65" s="14" customFormat="1" ht="11.25">
      <c r="B368" s="210"/>
      <c r="C368" s="211"/>
      <c r="D368" s="193" t="s">
        <v>193</v>
      </c>
      <c r="E368" s="212" t="s">
        <v>19</v>
      </c>
      <c r="F368" s="213" t="s">
        <v>2191</v>
      </c>
      <c r="G368" s="211"/>
      <c r="H368" s="214">
        <v>5.52</v>
      </c>
      <c r="I368" s="215"/>
      <c r="J368" s="211"/>
      <c r="K368" s="211"/>
      <c r="L368" s="216"/>
      <c r="M368" s="217"/>
      <c r="N368" s="218"/>
      <c r="O368" s="218"/>
      <c r="P368" s="218"/>
      <c r="Q368" s="218"/>
      <c r="R368" s="218"/>
      <c r="S368" s="218"/>
      <c r="T368" s="219"/>
      <c r="AT368" s="220" t="s">
        <v>193</v>
      </c>
      <c r="AU368" s="220" t="s">
        <v>80</v>
      </c>
      <c r="AV368" s="14" t="s">
        <v>80</v>
      </c>
      <c r="AW368" s="14" t="s">
        <v>33</v>
      </c>
      <c r="AX368" s="14" t="s">
        <v>78</v>
      </c>
      <c r="AY368" s="220" t="s">
        <v>180</v>
      </c>
    </row>
    <row r="369" spans="1:65" s="2" customFormat="1" ht="24.2" customHeight="1">
      <c r="A369" s="36"/>
      <c r="B369" s="37"/>
      <c r="C369" s="180" t="s">
        <v>569</v>
      </c>
      <c r="D369" s="180" t="s">
        <v>182</v>
      </c>
      <c r="E369" s="181" t="s">
        <v>2192</v>
      </c>
      <c r="F369" s="182" t="s">
        <v>2193</v>
      </c>
      <c r="G369" s="183" t="s">
        <v>230</v>
      </c>
      <c r="H369" s="184">
        <v>4.12</v>
      </c>
      <c r="I369" s="185"/>
      <c r="J369" s="186">
        <f>ROUND(I369*H369,2)</f>
        <v>0</v>
      </c>
      <c r="K369" s="182" t="s">
        <v>186</v>
      </c>
      <c r="L369" s="41"/>
      <c r="M369" s="187" t="s">
        <v>19</v>
      </c>
      <c r="N369" s="188" t="s">
        <v>42</v>
      </c>
      <c r="O369" s="66"/>
      <c r="P369" s="189">
        <f>O369*H369</f>
        <v>0</v>
      </c>
      <c r="Q369" s="189">
        <v>2.1870000000000001E-2</v>
      </c>
      <c r="R369" s="189">
        <f>Q369*H369</f>
        <v>9.0104400000000001E-2</v>
      </c>
      <c r="S369" s="189">
        <v>0</v>
      </c>
      <c r="T369" s="19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1" t="s">
        <v>312</v>
      </c>
      <c r="AT369" s="191" t="s">
        <v>182</v>
      </c>
      <c r="AU369" s="191" t="s">
        <v>80</v>
      </c>
      <c r="AY369" s="19" t="s">
        <v>180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78</v>
      </c>
      <c r="BK369" s="192">
        <f>ROUND(I369*H369,2)</f>
        <v>0</v>
      </c>
      <c r="BL369" s="19" t="s">
        <v>312</v>
      </c>
      <c r="BM369" s="191" t="s">
        <v>2194</v>
      </c>
    </row>
    <row r="370" spans="1:65" s="2" customFormat="1" ht="29.25">
      <c r="A370" s="36"/>
      <c r="B370" s="37"/>
      <c r="C370" s="38"/>
      <c r="D370" s="193" t="s">
        <v>189</v>
      </c>
      <c r="E370" s="38"/>
      <c r="F370" s="194" t="s">
        <v>2195</v>
      </c>
      <c r="G370" s="38"/>
      <c r="H370" s="38"/>
      <c r="I370" s="195"/>
      <c r="J370" s="38"/>
      <c r="K370" s="38"/>
      <c r="L370" s="41"/>
      <c r="M370" s="196"/>
      <c r="N370" s="197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189</v>
      </c>
      <c r="AU370" s="19" t="s">
        <v>80</v>
      </c>
    </row>
    <row r="371" spans="1:65" s="2" customFormat="1" ht="11.25">
      <c r="A371" s="36"/>
      <c r="B371" s="37"/>
      <c r="C371" s="38"/>
      <c r="D371" s="198" t="s">
        <v>191</v>
      </c>
      <c r="E371" s="38"/>
      <c r="F371" s="199" t="s">
        <v>2196</v>
      </c>
      <c r="G371" s="38"/>
      <c r="H371" s="38"/>
      <c r="I371" s="195"/>
      <c r="J371" s="38"/>
      <c r="K371" s="38"/>
      <c r="L371" s="41"/>
      <c r="M371" s="196"/>
      <c r="N371" s="197"/>
      <c r="O371" s="66"/>
      <c r="P371" s="66"/>
      <c r="Q371" s="66"/>
      <c r="R371" s="66"/>
      <c r="S371" s="66"/>
      <c r="T371" s="67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191</v>
      </c>
      <c r="AU371" s="19" t="s">
        <v>80</v>
      </c>
    </row>
    <row r="372" spans="1:65" s="13" customFormat="1" ht="11.25">
      <c r="B372" s="200"/>
      <c r="C372" s="201"/>
      <c r="D372" s="193" t="s">
        <v>193</v>
      </c>
      <c r="E372" s="202" t="s">
        <v>19</v>
      </c>
      <c r="F372" s="203" t="s">
        <v>2039</v>
      </c>
      <c r="G372" s="201"/>
      <c r="H372" s="202" t="s">
        <v>19</v>
      </c>
      <c r="I372" s="204"/>
      <c r="J372" s="201"/>
      <c r="K372" s="201"/>
      <c r="L372" s="205"/>
      <c r="M372" s="206"/>
      <c r="N372" s="207"/>
      <c r="O372" s="207"/>
      <c r="P372" s="207"/>
      <c r="Q372" s="207"/>
      <c r="R372" s="207"/>
      <c r="S372" s="207"/>
      <c r="T372" s="208"/>
      <c r="AT372" s="209" t="s">
        <v>193</v>
      </c>
      <c r="AU372" s="209" t="s">
        <v>80</v>
      </c>
      <c r="AV372" s="13" t="s">
        <v>78</v>
      </c>
      <c r="AW372" s="13" t="s">
        <v>33</v>
      </c>
      <c r="AX372" s="13" t="s">
        <v>71</v>
      </c>
      <c r="AY372" s="209" t="s">
        <v>180</v>
      </c>
    </row>
    <row r="373" spans="1:65" s="13" customFormat="1" ht="11.25">
      <c r="B373" s="200"/>
      <c r="C373" s="201"/>
      <c r="D373" s="193" t="s">
        <v>193</v>
      </c>
      <c r="E373" s="202" t="s">
        <v>19</v>
      </c>
      <c r="F373" s="203" t="s">
        <v>2190</v>
      </c>
      <c r="G373" s="201"/>
      <c r="H373" s="202" t="s">
        <v>19</v>
      </c>
      <c r="I373" s="204"/>
      <c r="J373" s="201"/>
      <c r="K373" s="201"/>
      <c r="L373" s="205"/>
      <c r="M373" s="206"/>
      <c r="N373" s="207"/>
      <c r="O373" s="207"/>
      <c r="P373" s="207"/>
      <c r="Q373" s="207"/>
      <c r="R373" s="207"/>
      <c r="S373" s="207"/>
      <c r="T373" s="208"/>
      <c r="AT373" s="209" t="s">
        <v>193</v>
      </c>
      <c r="AU373" s="209" t="s">
        <v>80</v>
      </c>
      <c r="AV373" s="13" t="s">
        <v>78</v>
      </c>
      <c r="AW373" s="13" t="s">
        <v>33</v>
      </c>
      <c r="AX373" s="13" t="s">
        <v>71</v>
      </c>
      <c r="AY373" s="209" t="s">
        <v>180</v>
      </c>
    </row>
    <row r="374" spans="1:65" s="14" customFormat="1" ht="11.25">
      <c r="B374" s="210"/>
      <c r="C374" s="211"/>
      <c r="D374" s="193" t="s">
        <v>193</v>
      </c>
      <c r="E374" s="212" t="s">
        <v>19</v>
      </c>
      <c r="F374" s="213" t="s">
        <v>2197</v>
      </c>
      <c r="G374" s="211"/>
      <c r="H374" s="214">
        <v>4.12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193</v>
      </c>
      <c r="AU374" s="220" t="s">
        <v>80</v>
      </c>
      <c r="AV374" s="14" t="s">
        <v>80</v>
      </c>
      <c r="AW374" s="14" t="s">
        <v>33</v>
      </c>
      <c r="AX374" s="14" t="s">
        <v>78</v>
      </c>
      <c r="AY374" s="220" t="s">
        <v>180</v>
      </c>
    </row>
    <row r="375" spans="1:65" s="2" customFormat="1" ht="21.75" customHeight="1">
      <c r="A375" s="36"/>
      <c r="B375" s="37"/>
      <c r="C375" s="180" t="s">
        <v>576</v>
      </c>
      <c r="D375" s="180" t="s">
        <v>182</v>
      </c>
      <c r="E375" s="181" t="s">
        <v>953</v>
      </c>
      <c r="F375" s="182" t="s">
        <v>954</v>
      </c>
      <c r="G375" s="183" t="s">
        <v>230</v>
      </c>
      <c r="H375" s="184">
        <v>4.12</v>
      </c>
      <c r="I375" s="185"/>
      <c r="J375" s="186">
        <f>ROUND(I375*H375,2)</f>
        <v>0</v>
      </c>
      <c r="K375" s="182" t="s">
        <v>186</v>
      </c>
      <c r="L375" s="41"/>
      <c r="M375" s="187" t="s">
        <v>19</v>
      </c>
      <c r="N375" s="188" t="s">
        <v>42</v>
      </c>
      <c r="O375" s="66"/>
      <c r="P375" s="189">
        <f>O375*H375</f>
        <v>0</v>
      </c>
      <c r="Q375" s="189">
        <v>6.9999999999999999E-4</v>
      </c>
      <c r="R375" s="189">
        <f>Q375*H375</f>
        <v>2.8839999999999998E-3</v>
      </c>
      <c r="S375" s="189">
        <v>0</v>
      </c>
      <c r="T375" s="190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1" t="s">
        <v>312</v>
      </c>
      <c r="AT375" s="191" t="s">
        <v>182</v>
      </c>
      <c r="AU375" s="191" t="s">
        <v>80</v>
      </c>
      <c r="AY375" s="19" t="s">
        <v>180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78</v>
      </c>
      <c r="BK375" s="192">
        <f>ROUND(I375*H375,2)</f>
        <v>0</v>
      </c>
      <c r="BL375" s="19" t="s">
        <v>312</v>
      </c>
      <c r="BM375" s="191" t="s">
        <v>2198</v>
      </c>
    </row>
    <row r="376" spans="1:65" s="2" customFormat="1" ht="19.5">
      <c r="A376" s="36"/>
      <c r="B376" s="37"/>
      <c r="C376" s="38"/>
      <c r="D376" s="193" t="s">
        <v>189</v>
      </c>
      <c r="E376" s="38"/>
      <c r="F376" s="194" t="s">
        <v>956</v>
      </c>
      <c r="G376" s="38"/>
      <c r="H376" s="38"/>
      <c r="I376" s="195"/>
      <c r="J376" s="38"/>
      <c r="K376" s="38"/>
      <c r="L376" s="41"/>
      <c r="M376" s="196"/>
      <c r="N376" s="197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189</v>
      </c>
      <c r="AU376" s="19" t="s">
        <v>80</v>
      </c>
    </row>
    <row r="377" spans="1:65" s="2" customFormat="1" ht="11.25">
      <c r="A377" s="36"/>
      <c r="B377" s="37"/>
      <c r="C377" s="38"/>
      <c r="D377" s="198" t="s">
        <v>191</v>
      </c>
      <c r="E377" s="38"/>
      <c r="F377" s="199" t="s">
        <v>957</v>
      </c>
      <c r="G377" s="38"/>
      <c r="H377" s="38"/>
      <c r="I377" s="195"/>
      <c r="J377" s="38"/>
      <c r="K377" s="38"/>
      <c r="L377" s="41"/>
      <c r="M377" s="196"/>
      <c r="N377" s="197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191</v>
      </c>
      <c r="AU377" s="19" t="s">
        <v>80</v>
      </c>
    </row>
    <row r="378" spans="1:65" s="13" customFormat="1" ht="11.25">
      <c r="B378" s="200"/>
      <c r="C378" s="201"/>
      <c r="D378" s="193" t="s">
        <v>193</v>
      </c>
      <c r="E378" s="202" t="s">
        <v>19</v>
      </c>
      <c r="F378" s="203" t="s">
        <v>2039</v>
      </c>
      <c r="G378" s="201"/>
      <c r="H378" s="202" t="s">
        <v>19</v>
      </c>
      <c r="I378" s="204"/>
      <c r="J378" s="201"/>
      <c r="K378" s="201"/>
      <c r="L378" s="205"/>
      <c r="M378" s="206"/>
      <c r="N378" s="207"/>
      <c r="O378" s="207"/>
      <c r="P378" s="207"/>
      <c r="Q378" s="207"/>
      <c r="R378" s="207"/>
      <c r="S378" s="207"/>
      <c r="T378" s="208"/>
      <c r="AT378" s="209" t="s">
        <v>193</v>
      </c>
      <c r="AU378" s="209" t="s">
        <v>80</v>
      </c>
      <c r="AV378" s="13" t="s">
        <v>78</v>
      </c>
      <c r="AW378" s="13" t="s">
        <v>33</v>
      </c>
      <c r="AX378" s="13" t="s">
        <v>71</v>
      </c>
      <c r="AY378" s="209" t="s">
        <v>180</v>
      </c>
    </row>
    <row r="379" spans="1:65" s="13" customFormat="1" ht="11.25">
      <c r="B379" s="200"/>
      <c r="C379" s="201"/>
      <c r="D379" s="193" t="s">
        <v>193</v>
      </c>
      <c r="E379" s="202" t="s">
        <v>19</v>
      </c>
      <c r="F379" s="203" t="s">
        <v>2190</v>
      </c>
      <c r="G379" s="201"/>
      <c r="H379" s="202" t="s">
        <v>19</v>
      </c>
      <c r="I379" s="204"/>
      <c r="J379" s="201"/>
      <c r="K379" s="201"/>
      <c r="L379" s="205"/>
      <c r="M379" s="206"/>
      <c r="N379" s="207"/>
      <c r="O379" s="207"/>
      <c r="P379" s="207"/>
      <c r="Q379" s="207"/>
      <c r="R379" s="207"/>
      <c r="S379" s="207"/>
      <c r="T379" s="208"/>
      <c r="AT379" s="209" t="s">
        <v>193</v>
      </c>
      <c r="AU379" s="209" t="s">
        <v>80</v>
      </c>
      <c r="AV379" s="13" t="s">
        <v>78</v>
      </c>
      <c r="AW379" s="13" t="s">
        <v>33</v>
      </c>
      <c r="AX379" s="13" t="s">
        <v>71</v>
      </c>
      <c r="AY379" s="209" t="s">
        <v>180</v>
      </c>
    </row>
    <row r="380" spans="1:65" s="14" customFormat="1" ht="11.25">
      <c r="B380" s="210"/>
      <c r="C380" s="211"/>
      <c r="D380" s="193" t="s">
        <v>193</v>
      </c>
      <c r="E380" s="212" t="s">
        <v>19</v>
      </c>
      <c r="F380" s="213" t="s">
        <v>2197</v>
      </c>
      <c r="G380" s="211"/>
      <c r="H380" s="214">
        <v>4.12</v>
      </c>
      <c r="I380" s="215"/>
      <c r="J380" s="211"/>
      <c r="K380" s="211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193</v>
      </c>
      <c r="AU380" s="220" t="s">
        <v>80</v>
      </c>
      <c r="AV380" s="14" t="s">
        <v>80</v>
      </c>
      <c r="AW380" s="14" t="s">
        <v>33</v>
      </c>
      <c r="AX380" s="14" t="s">
        <v>78</v>
      </c>
      <c r="AY380" s="220" t="s">
        <v>180</v>
      </c>
    </row>
    <row r="381" spans="1:65" s="2" customFormat="1" ht="24.2" customHeight="1">
      <c r="A381" s="36"/>
      <c r="B381" s="37"/>
      <c r="C381" s="180" t="s">
        <v>583</v>
      </c>
      <c r="D381" s="180" t="s">
        <v>182</v>
      </c>
      <c r="E381" s="181" t="s">
        <v>2199</v>
      </c>
      <c r="F381" s="182" t="s">
        <v>2200</v>
      </c>
      <c r="G381" s="183" t="s">
        <v>765</v>
      </c>
      <c r="H381" s="253"/>
      <c r="I381" s="185"/>
      <c r="J381" s="186">
        <f>ROUND(I381*H381,2)</f>
        <v>0</v>
      </c>
      <c r="K381" s="182" t="s">
        <v>186</v>
      </c>
      <c r="L381" s="41"/>
      <c r="M381" s="187" t="s">
        <v>19</v>
      </c>
      <c r="N381" s="188" t="s">
        <v>42</v>
      </c>
      <c r="O381" s="66"/>
      <c r="P381" s="189">
        <f>O381*H381</f>
        <v>0</v>
      </c>
      <c r="Q381" s="189">
        <v>0</v>
      </c>
      <c r="R381" s="189">
        <f>Q381*H381</f>
        <v>0</v>
      </c>
      <c r="S381" s="189">
        <v>0</v>
      </c>
      <c r="T381" s="190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91" t="s">
        <v>312</v>
      </c>
      <c r="AT381" s="191" t="s">
        <v>182</v>
      </c>
      <c r="AU381" s="191" t="s">
        <v>80</v>
      </c>
      <c r="AY381" s="19" t="s">
        <v>180</v>
      </c>
      <c r="BE381" s="192">
        <f>IF(N381="základní",J381,0)</f>
        <v>0</v>
      </c>
      <c r="BF381" s="192">
        <f>IF(N381="snížená",J381,0)</f>
        <v>0</v>
      </c>
      <c r="BG381" s="192">
        <f>IF(N381="zákl. přenesená",J381,0)</f>
        <v>0</v>
      </c>
      <c r="BH381" s="192">
        <f>IF(N381="sníž. přenesená",J381,0)</f>
        <v>0</v>
      </c>
      <c r="BI381" s="192">
        <f>IF(N381="nulová",J381,0)</f>
        <v>0</v>
      </c>
      <c r="BJ381" s="19" t="s">
        <v>78</v>
      </c>
      <c r="BK381" s="192">
        <f>ROUND(I381*H381,2)</f>
        <v>0</v>
      </c>
      <c r="BL381" s="19" t="s">
        <v>312</v>
      </c>
      <c r="BM381" s="191" t="s">
        <v>2201</v>
      </c>
    </row>
    <row r="382" spans="1:65" s="2" customFormat="1" ht="29.25">
      <c r="A382" s="36"/>
      <c r="B382" s="37"/>
      <c r="C382" s="38"/>
      <c r="D382" s="193" t="s">
        <v>189</v>
      </c>
      <c r="E382" s="38"/>
      <c r="F382" s="194" t="s">
        <v>2202</v>
      </c>
      <c r="G382" s="38"/>
      <c r="H382" s="38"/>
      <c r="I382" s="195"/>
      <c r="J382" s="38"/>
      <c r="K382" s="38"/>
      <c r="L382" s="41"/>
      <c r="M382" s="196"/>
      <c r="N382" s="197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189</v>
      </c>
      <c r="AU382" s="19" t="s">
        <v>80</v>
      </c>
    </row>
    <row r="383" spans="1:65" s="2" customFormat="1" ht="11.25">
      <c r="A383" s="36"/>
      <c r="B383" s="37"/>
      <c r="C383" s="38"/>
      <c r="D383" s="198" t="s">
        <v>191</v>
      </c>
      <c r="E383" s="38"/>
      <c r="F383" s="199" t="s">
        <v>2203</v>
      </c>
      <c r="G383" s="38"/>
      <c r="H383" s="38"/>
      <c r="I383" s="195"/>
      <c r="J383" s="38"/>
      <c r="K383" s="38"/>
      <c r="L383" s="41"/>
      <c r="M383" s="196"/>
      <c r="N383" s="197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191</v>
      </c>
      <c r="AU383" s="19" t="s">
        <v>80</v>
      </c>
    </row>
    <row r="384" spans="1:65" s="12" customFormat="1" ht="22.9" customHeight="1">
      <c r="B384" s="164"/>
      <c r="C384" s="165"/>
      <c r="D384" s="166" t="s">
        <v>70</v>
      </c>
      <c r="E384" s="178" t="s">
        <v>994</v>
      </c>
      <c r="F384" s="178" t="s">
        <v>995</v>
      </c>
      <c r="G384" s="165"/>
      <c r="H384" s="165"/>
      <c r="I384" s="168"/>
      <c r="J384" s="179">
        <f>BK384</f>
        <v>0</v>
      </c>
      <c r="K384" s="165"/>
      <c r="L384" s="170"/>
      <c r="M384" s="171"/>
      <c r="N384" s="172"/>
      <c r="O384" s="172"/>
      <c r="P384" s="173">
        <f>SUM(P385:P423)</f>
        <v>0</v>
      </c>
      <c r="Q384" s="172"/>
      <c r="R384" s="173">
        <f>SUM(R385:R423)</f>
        <v>4.5399999999999996E-2</v>
      </c>
      <c r="S384" s="172"/>
      <c r="T384" s="174">
        <f>SUM(T385:T423)</f>
        <v>0.39599999999999996</v>
      </c>
      <c r="AR384" s="175" t="s">
        <v>80</v>
      </c>
      <c r="AT384" s="176" t="s">
        <v>70</v>
      </c>
      <c r="AU384" s="176" t="s">
        <v>78</v>
      </c>
      <c r="AY384" s="175" t="s">
        <v>180</v>
      </c>
      <c r="BK384" s="177">
        <f>SUM(BK385:BK423)</f>
        <v>0</v>
      </c>
    </row>
    <row r="385" spans="1:65" s="2" customFormat="1" ht="24.2" customHeight="1">
      <c r="A385" s="36"/>
      <c r="B385" s="37"/>
      <c r="C385" s="180" t="s">
        <v>600</v>
      </c>
      <c r="D385" s="180" t="s">
        <v>182</v>
      </c>
      <c r="E385" s="181" t="s">
        <v>1003</v>
      </c>
      <c r="F385" s="182" t="s">
        <v>1004</v>
      </c>
      <c r="G385" s="183" t="s">
        <v>206</v>
      </c>
      <c r="H385" s="184">
        <v>1</v>
      </c>
      <c r="I385" s="185"/>
      <c r="J385" s="186">
        <f>ROUND(I385*H385,2)</f>
        <v>0</v>
      </c>
      <c r="K385" s="182" t="s">
        <v>304</v>
      </c>
      <c r="L385" s="41"/>
      <c r="M385" s="187" t="s">
        <v>19</v>
      </c>
      <c r="N385" s="188" t="s">
        <v>42</v>
      </c>
      <c r="O385" s="66"/>
      <c r="P385" s="189">
        <f>O385*H385</f>
        <v>0</v>
      </c>
      <c r="Q385" s="189">
        <v>0</v>
      </c>
      <c r="R385" s="189">
        <f>Q385*H385</f>
        <v>0</v>
      </c>
      <c r="S385" s="189">
        <v>0</v>
      </c>
      <c r="T385" s="190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1" t="s">
        <v>187</v>
      </c>
      <c r="AT385" s="191" t="s">
        <v>182</v>
      </c>
      <c r="AU385" s="191" t="s">
        <v>80</v>
      </c>
      <c r="AY385" s="19" t="s">
        <v>180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9" t="s">
        <v>78</v>
      </c>
      <c r="BK385" s="192">
        <f>ROUND(I385*H385,2)</f>
        <v>0</v>
      </c>
      <c r="BL385" s="19" t="s">
        <v>187</v>
      </c>
      <c r="BM385" s="191" t="s">
        <v>2204</v>
      </c>
    </row>
    <row r="386" spans="1:65" s="2" customFormat="1" ht="11.25">
      <c r="A386" s="36"/>
      <c r="B386" s="37"/>
      <c r="C386" s="38"/>
      <c r="D386" s="193" t="s">
        <v>189</v>
      </c>
      <c r="E386" s="38"/>
      <c r="F386" s="194" t="s">
        <v>1004</v>
      </c>
      <c r="G386" s="38"/>
      <c r="H386" s="38"/>
      <c r="I386" s="195"/>
      <c r="J386" s="38"/>
      <c r="K386" s="38"/>
      <c r="L386" s="41"/>
      <c r="M386" s="196"/>
      <c r="N386" s="197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189</v>
      </c>
      <c r="AU386" s="19" t="s">
        <v>80</v>
      </c>
    </row>
    <row r="387" spans="1:65" s="14" customFormat="1" ht="11.25">
      <c r="B387" s="210"/>
      <c r="C387" s="211"/>
      <c r="D387" s="193" t="s">
        <v>193</v>
      </c>
      <c r="E387" s="212" t="s">
        <v>19</v>
      </c>
      <c r="F387" s="213" t="s">
        <v>1006</v>
      </c>
      <c r="G387" s="211"/>
      <c r="H387" s="214">
        <v>1</v>
      </c>
      <c r="I387" s="215"/>
      <c r="J387" s="211"/>
      <c r="K387" s="211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193</v>
      </c>
      <c r="AU387" s="220" t="s">
        <v>80</v>
      </c>
      <c r="AV387" s="14" t="s">
        <v>80</v>
      </c>
      <c r="AW387" s="14" t="s">
        <v>33</v>
      </c>
      <c r="AX387" s="14" t="s">
        <v>78</v>
      </c>
      <c r="AY387" s="220" t="s">
        <v>180</v>
      </c>
    </row>
    <row r="388" spans="1:65" s="13" customFormat="1" ht="11.25">
      <c r="B388" s="200"/>
      <c r="C388" s="201"/>
      <c r="D388" s="193" t="s">
        <v>193</v>
      </c>
      <c r="E388" s="202" t="s">
        <v>19</v>
      </c>
      <c r="F388" s="203" t="s">
        <v>1007</v>
      </c>
      <c r="G388" s="201"/>
      <c r="H388" s="202" t="s">
        <v>19</v>
      </c>
      <c r="I388" s="204"/>
      <c r="J388" s="201"/>
      <c r="K388" s="201"/>
      <c r="L388" s="205"/>
      <c r="M388" s="206"/>
      <c r="N388" s="207"/>
      <c r="O388" s="207"/>
      <c r="P388" s="207"/>
      <c r="Q388" s="207"/>
      <c r="R388" s="207"/>
      <c r="S388" s="207"/>
      <c r="T388" s="208"/>
      <c r="AT388" s="209" t="s">
        <v>193</v>
      </c>
      <c r="AU388" s="209" t="s">
        <v>80</v>
      </c>
      <c r="AV388" s="13" t="s">
        <v>78</v>
      </c>
      <c r="AW388" s="13" t="s">
        <v>33</v>
      </c>
      <c r="AX388" s="13" t="s">
        <v>71</v>
      </c>
      <c r="AY388" s="209" t="s">
        <v>180</v>
      </c>
    </row>
    <row r="389" spans="1:65" s="2" customFormat="1" ht="24.2" customHeight="1">
      <c r="A389" s="36"/>
      <c r="B389" s="37"/>
      <c r="C389" s="180" t="s">
        <v>606</v>
      </c>
      <c r="D389" s="180" t="s">
        <v>182</v>
      </c>
      <c r="E389" s="181" t="s">
        <v>2205</v>
      </c>
      <c r="F389" s="182" t="s">
        <v>2206</v>
      </c>
      <c r="G389" s="183" t="s">
        <v>206</v>
      </c>
      <c r="H389" s="184">
        <v>1</v>
      </c>
      <c r="I389" s="185"/>
      <c r="J389" s="186">
        <f>ROUND(I389*H389,2)</f>
        <v>0</v>
      </c>
      <c r="K389" s="182" t="s">
        <v>186</v>
      </c>
      <c r="L389" s="41"/>
      <c r="M389" s="187" t="s">
        <v>19</v>
      </c>
      <c r="N389" s="188" t="s">
        <v>42</v>
      </c>
      <c r="O389" s="66"/>
      <c r="P389" s="189">
        <f>O389*H389</f>
        <v>0</v>
      </c>
      <c r="Q389" s="189">
        <v>0</v>
      </c>
      <c r="R389" s="189">
        <f>Q389*H389</f>
        <v>0</v>
      </c>
      <c r="S389" s="189">
        <v>0</v>
      </c>
      <c r="T389" s="19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1" t="s">
        <v>312</v>
      </c>
      <c r="AT389" s="191" t="s">
        <v>182</v>
      </c>
      <c r="AU389" s="191" t="s">
        <v>80</v>
      </c>
      <c r="AY389" s="19" t="s">
        <v>180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9" t="s">
        <v>78</v>
      </c>
      <c r="BK389" s="192">
        <f>ROUND(I389*H389,2)</f>
        <v>0</v>
      </c>
      <c r="BL389" s="19" t="s">
        <v>312</v>
      </c>
      <c r="BM389" s="191" t="s">
        <v>2207</v>
      </c>
    </row>
    <row r="390" spans="1:65" s="2" customFormat="1" ht="19.5">
      <c r="A390" s="36"/>
      <c r="B390" s="37"/>
      <c r="C390" s="38"/>
      <c r="D390" s="193" t="s">
        <v>189</v>
      </c>
      <c r="E390" s="38"/>
      <c r="F390" s="194" t="s">
        <v>2208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189</v>
      </c>
      <c r="AU390" s="19" t="s">
        <v>80</v>
      </c>
    </row>
    <row r="391" spans="1:65" s="2" customFormat="1" ht="11.25">
      <c r="A391" s="36"/>
      <c r="B391" s="37"/>
      <c r="C391" s="38"/>
      <c r="D391" s="198" t="s">
        <v>191</v>
      </c>
      <c r="E391" s="38"/>
      <c r="F391" s="199" t="s">
        <v>2209</v>
      </c>
      <c r="G391" s="38"/>
      <c r="H391" s="38"/>
      <c r="I391" s="195"/>
      <c r="J391" s="38"/>
      <c r="K391" s="38"/>
      <c r="L391" s="41"/>
      <c r="M391" s="196"/>
      <c r="N391" s="197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191</v>
      </c>
      <c r="AU391" s="19" t="s">
        <v>80</v>
      </c>
    </row>
    <row r="392" spans="1:65" s="13" customFormat="1" ht="11.25">
      <c r="B392" s="200"/>
      <c r="C392" s="201"/>
      <c r="D392" s="193" t="s">
        <v>193</v>
      </c>
      <c r="E392" s="202" t="s">
        <v>19</v>
      </c>
      <c r="F392" s="203" t="s">
        <v>2039</v>
      </c>
      <c r="G392" s="201"/>
      <c r="H392" s="202" t="s">
        <v>19</v>
      </c>
      <c r="I392" s="204"/>
      <c r="J392" s="201"/>
      <c r="K392" s="201"/>
      <c r="L392" s="205"/>
      <c r="M392" s="206"/>
      <c r="N392" s="207"/>
      <c r="O392" s="207"/>
      <c r="P392" s="207"/>
      <c r="Q392" s="207"/>
      <c r="R392" s="207"/>
      <c r="S392" s="207"/>
      <c r="T392" s="208"/>
      <c r="AT392" s="209" t="s">
        <v>193</v>
      </c>
      <c r="AU392" s="209" t="s">
        <v>80</v>
      </c>
      <c r="AV392" s="13" t="s">
        <v>78</v>
      </c>
      <c r="AW392" s="13" t="s">
        <v>33</v>
      </c>
      <c r="AX392" s="13" t="s">
        <v>71</v>
      </c>
      <c r="AY392" s="209" t="s">
        <v>180</v>
      </c>
    </row>
    <row r="393" spans="1:65" s="14" customFormat="1" ht="11.25">
      <c r="B393" s="210"/>
      <c r="C393" s="211"/>
      <c r="D393" s="193" t="s">
        <v>193</v>
      </c>
      <c r="E393" s="212" t="s">
        <v>19</v>
      </c>
      <c r="F393" s="213" t="s">
        <v>2210</v>
      </c>
      <c r="G393" s="211"/>
      <c r="H393" s="214">
        <v>1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193</v>
      </c>
      <c r="AU393" s="220" t="s">
        <v>80</v>
      </c>
      <c r="AV393" s="14" t="s">
        <v>80</v>
      </c>
      <c r="AW393" s="14" t="s">
        <v>33</v>
      </c>
      <c r="AX393" s="14" t="s">
        <v>78</v>
      </c>
      <c r="AY393" s="220" t="s">
        <v>180</v>
      </c>
    </row>
    <row r="394" spans="1:65" s="2" customFormat="1" ht="33" customHeight="1">
      <c r="A394" s="36"/>
      <c r="B394" s="37"/>
      <c r="C394" s="232" t="s">
        <v>620</v>
      </c>
      <c r="D394" s="232" t="s">
        <v>301</v>
      </c>
      <c r="E394" s="233" t="s">
        <v>2211</v>
      </c>
      <c r="F394" s="234" t="s">
        <v>2212</v>
      </c>
      <c r="G394" s="235" t="s">
        <v>206</v>
      </c>
      <c r="H394" s="236">
        <v>1</v>
      </c>
      <c r="I394" s="237"/>
      <c r="J394" s="238">
        <f>ROUND(I394*H394,2)</f>
        <v>0</v>
      </c>
      <c r="K394" s="234" t="s">
        <v>186</v>
      </c>
      <c r="L394" s="239"/>
      <c r="M394" s="240" t="s">
        <v>19</v>
      </c>
      <c r="N394" s="241" t="s">
        <v>42</v>
      </c>
      <c r="O394" s="66"/>
      <c r="P394" s="189">
        <f>O394*H394</f>
        <v>0</v>
      </c>
      <c r="Q394" s="189">
        <v>4.2999999999999997E-2</v>
      </c>
      <c r="R394" s="189">
        <f>Q394*H394</f>
        <v>4.2999999999999997E-2</v>
      </c>
      <c r="S394" s="189">
        <v>0</v>
      </c>
      <c r="T394" s="190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91" t="s">
        <v>475</v>
      </c>
      <c r="AT394" s="191" t="s">
        <v>301</v>
      </c>
      <c r="AU394" s="191" t="s">
        <v>80</v>
      </c>
      <c r="AY394" s="19" t="s">
        <v>180</v>
      </c>
      <c r="BE394" s="192">
        <f>IF(N394="základní",J394,0)</f>
        <v>0</v>
      </c>
      <c r="BF394" s="192">
        <f>IF(N394="snížená",J394,0)</f>
        <v>0</v>
      </c>
      <c r="BG394" s="192">
        <f>IF(N394="zákl. přenesená",J394,0)</f>
        <v>0</v>
      </c>
      <c r="BH394" s="192">
        <f>IF(N394="sníž. přenesená",J394,0)</f>
        <v>0</v>
      </c>
      <c r="BI394" s="192">
        <f>IF(N394="nulová",J394,0)</f>
        <v>0</v>
      </c>
      <c r="BJ394" s="19" t="s">
        <v>78</v>
      </c>
      <c r="BK394" s="192">
        <f>ROUND(I394*H394,2)</f>
        <v>0</v>
      </c>
      <c r="BL394" s="19" t="s">
        <v>312</v>
      </c>
      <c r="BM394" s="191" t="s">
        <v>2213</v>
      </c>
    </row>
    <row r="395" spans="1:65" s="2" customFormat="1" ht="19.5">
      <c r="A395" s="36"/>
      <c r="B395" s="37"/>
      <c r="C395" s="38"/>
      <c r="D395" s="193" t="s">
        <v>189</v>
      </c>
      <c r="E395" s="38"/>
      <c r="F395" s="194" t="s">
        <v>2212</v>
      </c>
      <c r="G395" s="38"/>
      <c r="H395" s="38"/>
      <c r="I395" s="195"/>
      <c r="J395" s="38"/>
      <c r="K395" s="38"/>
      <c r="L395" s="41"/>
      <c r="M395" s="196"/>
      <c r="N395" s="197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189</v>
      </c>
      <c r="AU395" s="19" t="s">
        <v>80</v>
      </c>
    </row>
    <row r="396" spans="1:65" s="13" customFormat="1" ht="11.25">
      <c r="B396" s="200"/>
      <c r="C396" s="201"/>
      <c r="D396" s="193" t="s">
        <v>193</v>
      </c>
      <c r="E396" s="202" t="s">
        <v>19</v>
      </c>
      <c r="F396" s="203" t="s">
        <v>2214</v>
      </c>
      <c r="G396" s="201"/>
      <c r="H396" s="202" t="s">
        <v>19</v>
      </c>
      <c r="I396" s="204"/>
      <c r="J396" s="201"/>
      <c r="K396" s="201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193</v>
      </c>
      <c r="AU396" s="209" t="s">
        <v>80</v>
      </c>
      <c r="AV396" s="13" t="s">
        <v>78</v>
      </c>
      <c r="AW396" s="13" t="s">
        <v>33</v>
      </c>
      <c r="AX396" s="13" t="s">
        <v>71</v>
      </c>
      <c r="AY396" s="209" t="s">
        <v>180</v>
      </c>
    </row>
    <row r="397" spans="1:65" s="14" customFormat="1" ht="11.25">
      <c r="B397" s="210"/>
      <c r="C397" s="211"/>
      <c r="D397" s="193" t="s">
        <v>193</v>
      </c>
      <c r="E397" s="212" t="s">
        <v>19</v>
      </c>
      <c r="F397" s="213" t="s">
        <v>320</v>
      </c>
      <c r="G397" s="211"/>
      <c r="H397" s="214">
        <v>1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193</v>
      </c>
      <c r="AU397" s="220" t="s">
        <v>80</v>
      </c>
      <c r="AV397" s="14" t="s">
        <v>80</v>
      </c>
      <c r="AW397" s="14" t="s">
        <v>33</v>
      </c>
      <c r="AX397" s="14" t="s">
        <v>78</v>
      </c>
      <c r="AY397" s="220" t="s">
        <v>180</v>
      </c>
    </row>
    <row r="398" spans="1:65" s="2" customFormat="1" ht="24.2" customHeight="1">
      <c r="A398" s="36"/>
      <c r="B398" s="37"/>
      <c r="C398" s="180" t="s">
        <v>627</v>
      </c>
      <c r="D398" s="180" t="s">
        <v>182</v>
      </c>
      <c r="E398" s="181" t="s">
        <v>2215</v>
      </c>
      <c r="F398" s="182" t="s">
        <v>2216</v>
      </c>
      <c r="G398" s="183" t="s">
        <v>206</v>
      </c>
      <c r="H398" s="184">
        <v>1</v>
      </c>
      <c r="I398" s="185"/>
      <c r="J398" s="186">
        <f>ROUND(I398*H398,2)</f>
        <v>0</v>
      </c>
      <c r="K398" s="182" t="s">
        <v>186</v>
      </c>
      <c r="L398" s="41"/>
      <c r="M398" s="187" t="s">
        <v>19</v>
      </c>
      <c r="N398" s="188" t="s">
        <v>42</v>
      </c>
      <c r="O398" s="66"/>
      <c r="P398" s="189">
        <f>O398*H398</f>
        <v>0</v>
      </c>
      <c r="Q398" s="189">
        <v>0</v>
      </c>
      <c r="R398" s="189">
        <f>Q398*H398</f>
        <v>0</v>
      </c>
      <c r="S398" s="189">
        <v>0</v>
      </c>
      <c r="T398" s="190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91" t="s">
        <v>312</v>
      </c>
      <c r="AT398" s="191" t="s">
        <v>182</v>
      </c>
      <c r="AU398" s="191" t="s">
        <v>80</v>
      </c>
      <c r="AY398" s="19" t="s">
        <v>180</v>
      </c>
      <c r="BE398" s="192">
        <f>IF(N398="základní",J398,0)</f>
        <v>0</v>
      </c>
      <c r="BF398" s="192">
        <f>IF(N398="snížená",J398,0)</f>
        <v>0</v>
      </c>
      <c r="BG398" s="192">
        <f>IF(N398="zákl. přenesená",J398,0)</f>
        <v>0</v>
      </c>
      <c r="BH398" s="192">
        <f>IF(N398="sníž. přenesená",J398,0)</f>
        <v>0</v>
      </c>
      <c r="BI398" s="192">
        <f>IF(N398="nulová",J398,0)</f>
        <v>0</v>
      </c>
      <c r="BJ398" s="19" t="s">
        <v>78</v>
      </c>
      <c r="BK398" s="192">
        <f>ROUND(I398*H398,2)</f>
        <v>0</v>
      </c>
      <c r="BL398" s="19" t="s">
        <v>312</v>
      </c>
      <c r="BM398" s="191" t="s">
        <v>2217</v>
      </c>
    </row>
    <row r="399" spans="1:65" s="2" customFormat="1" ht="11.25">
      <c r="A399" s="36"/>
      <c r="B399" s="37"/>
      <c r="C399" s="38"/>
      <c r="D399" s="193" t="s">
        <v>189</v>
      </c>
      <c r="E399" s="38"/>
      <c r="F399" s="194" t="s">
        <v>2218</v>
      </c>
      <c r="G399" s="38"/>
      <c r="H399" s="38"/>
      <c r="I399" s="195"/>
      <c r="J399" s="38"/>
      <c r="K399" s="38"/>
      <c r="L399" s="41"/>
      <c r="M399" s="196"/>
      <c r="N399" s="197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189</v>
      </c>
      <c r="AU399" s="19" t="s">
        <v>80</v>
      </c>
    </row>
    <row r="400" spans="1:65" s="2" customFormat="1" ht="11.25">
      <c r="A400" s="36"/>
      <c r="B400" s="37"/>
      <c r="C400" s="38"/>
      <c r="D400" s="198" t="s">
        <v>191</v>
      </c>
      <c r="E400" s="38"/>
      <c r="F400" s="199" t="s">
        <v>2219</v>
      </c>
      <c r="G400" s="38"/>
      <c r="H400" s="38"/>
      <c r="I400" s="195"/>
      <c r="J400" s="38"/>
      <c r="K400" s="38"/>
      <c r="L400" s="41"/>
      <c r="M400" s="196"/>
      <c r="N400" s="197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191</v>
      </c>
      <c r="AU400" s="19" t="s">
        <v>80</v>
      </c>
    </row>
    <row r="401" spans="1:65" s="13" customFormat="1" ht="11.25">
      <c r="B401" s="200"/>
      <c r="C401" s="201"/>
      <c r="D401" s="193" t="s">
        <v>193</v>
      </c>
      <c r="E401" s="202" t="s">
        <v>19</v>
      </c>
      <c r="F401" s="203" t="s">
        <v>2220</v>
      </c>
      <c r="G401" s="201"/>
      <c r="H401" s="202" t="s">
        <v>19</v>
      </c>
      <c r="I401" s="204"/>
      <c r="J401" s="201"/>
      <c r="K401" s="201"/>
      <c r="L401" s="205"/>
      <c r="M401" s="206"/>
      <c r="N401" s="207"/>
      <c r="O401" s="207"/>
      <c r="P401" s="207"/>
      <c r="Q401" s="207"/>
      <c r="R401" s="207"/>
      <c r="S401" s="207"/>
      <c r="T401" s="208"/>
      <c r="AT401" s="209" t="s">
        <v>193</v>
      </c>
      <c r="AU401" s="209" t="s">
        <v>80</v>
      </c>
      <c r="AV401" s="13" t="s">
        <v>78</v>
      </c>
      <c r="AW401" s="13" t="s">
        <v>33</v>
      </c>
      <c r="AX401" s="13" t="s">
        <v>71</v>
      </c>
      <c r="AY401" s="209" t="s">
        <v>180</v>
      </c>
    </row>
    <row r="402" spans="1:65" s="14" customFormat="1" ht="11.25">
      <c r="B402" s="210"/>
      <c r="C402" s="211"/>
      <c r="D402" s="193" t="s">
        <v>193</v>
      </c>
      <c r="E402" s="212" t="s">
        <v>19</v>
      </c>
      <c r="F402" s="213" t="s">
        <v>2221</v>
      </c>
      <c r="G402" s="211"/>
      <c r="H402" s="214">
        <v>1</v>
      </c>
      <c r="I402" s="215"/>
      <c r="J402" s="211"/>
      <c r="K402" s="211"/>
      <c r="L402" s="216"/>
      <c r="M402" s="217"/>
      <c r="N402" s="218"/>
      <c r="O402" s="218"/>
      <c r="P402" s="218"/>
      <c r="Q402" s="218"/>
      <c r="R402" s="218"/>
      <c r="S402" s="218"/>
      <c r="T402" s="219"/>
      <c r="AT402" s="220" t="s">
        <v>193</v>
      </c>
      <c r="AU402" s="220" t="s">
        <v>80</v>
      </c>
      <c r="AV402" s="14" t="s">
        <v>80</v>
      </c>
      <c r="AW402" s="14" t="s">
        <v>33</v>
      </c>
      <c r="AX402" s="14" t="s">
        <v>78</v>
      </c>
      <c r="AY402" s="220" t="s">
        <v>180</v>
      </c>
    </row>
    <row r="403" spans="1:65" s="2" customFormat="1" ht="24.2" customHeight="1">
      <c r="A403" s="36"/>
      <c r="B403" s="37"/>
      <c r="C403" s="232" t="s">
        <v>636</v>
      </c>
      <c r="D403" s="232" t="s">
        <v>301</v>
      </c>
      <c r="E403" s="233" t="s">
        <v>2222</v>
      </c>
      <c r="F403" s="234" t="s">
        <v>2223</v>
      </c>
      <c r="G403" s="235" t="s">
        <v>206</v>
      </c>
      <c r="H403" s="236">
        <v>1</v>
      </c>
      <c r="I403" s="237"/>
      <c r="J403" s="238">
        <f>ROUND(I403*H403,2)</f>
        <v>0</v>
      </c>
      <c r="K403" s="234" t="s">
        <v>304</v>
      </c>
      <c r="L403" s="239"/>
      <c r="M403" s="240" t="s">
        <v>19</v>
      </c>
      <c r="N403" s="241" t="s">
        <v>42</v>
      </c>
      <c r="O403" s="66"/>
      <c r="P403" s="189">
        <f>O403*H403</f>
        <v>0</v>
      </c>
      <c r="Q403" s="189">
        <v>2.3999999999999998E-3</v>
      </c>
      <c r="R403" s="189">
        <f>Q403*H403</f>
        <v>2.3999999999999998E-3</v>
      </c>
      <c r="S403" s="189">
        <v>0</v>
      </c>
      <c r="T403" s="190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91" t="s">
        <v>475</v>
      </c>
      <c r="AT403" s="191" t="s">
        <v>301</v>
      </c>
      <c r="AU403" s="191" t="s">
        <v>80</v>
      </c>
      <c r="AY403" s="19" t="s">
        <v>180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9" t="s">
        <v>78</v>
      </c>
      <c r="BK403" s="192">
        <f>ROUND(I403*H403,2)</f>
        <v>0</v>
      </c>
      <c r="BL403" s="19" t="s">
        <v>312</v>
      </c>
      <c r="BM403" s="191" t="s">
        <v>2224</v>
      </c>
    </row>
    <row r="404" spans="1:65" s="2" customFormat="1" ht="19.5">
      <c r="A404" s="36"/>
      <c r="B404" s="37"/>
      <c r="C404" s="38"/>
      <c r="D404" s="193" t="s">
        <v>189</v>
      </c>
      <c r="E404" s="38"/>
      <c r="F404" s="194" t="s">
        <v>2223</v>
      </c>
      <c r="G404" s="38"/>
      <c r="H404" s="38"/>
      <c r="I404" s="195"/>
      <c r="J404" s="38"/>
      <c r="K404" s="38"/>
      <c r="L404" s="41"/>
      <c r="M404" s="196"/>
      <c r="N404" s="197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189</v>
      </c>
      <c r="AU404" s="19" t="s">
        <v>80</v>
      </c>
    </row>
    <row r="405" spans="1:65" s="14" customFormat="1" ht="11.25">
      <c r="B405" s="210"/>
      <c r="C405" s="211"/>
      <c r="D405" s="193" t="s">
        <v>193</v>
      </c>
      <c r="E405" s="212" t="s">
        <v>19</v>
      </c>
      <c r="F405" s="213" t="s">
        <v>320</v>
      </c>
      <c r="G405" s="211"/>
      <c r="H405" s="214">
        <v>1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193</v>
      </c>
      <c r="AU405" s="220" t="s">
        <v>80</v>
      </c>
      <c r="AV405" s="14" t="s">
        <v>80</v>
      </c>
      <c r="AW405" s="14" t="s">
        <v>33</v>
      </c>
      <c r="AX405" s="14" t="s">
        <v>78</v>
      </c>
      <c r="AY405" s="220" t="s">
        <v>180</v>
      </c>
    </row>
    <row r="406" spans="1:65" s="2" customFormat="1" ht="24.2" customHeight="1">
      <c r="A406" s="36"/>
      <c r="B406" s="37"/>
      <c r="C406" s="180" t="s">
        <v>645</v>
      </c>
      <c r="D406" s="180" t="s">
        <v>182</v>
      </c>
      <c r="E406" s="181" t="s">
        <v>1071</v>
      </c>
      <c r="F406" s="182" t="s">
        <v>1072</v>
      </c>
      <c r="G406" s="183" t="s">
        <v>206</v>
      </c>
      <c r="H406" s="184">
        <v>2</v>
      </c>
      <c r="I406" s="185"/>
      <c r="J406" s="186">
        <f>ROUND(I406*H406,2)</f>
        <v>0</v>
      </c>
      <c r="K406" s="182" t="s">
        <v>186</v>
      </c>
      <c r="L406" s="41"/>
      <c r="M406" s="187" t="s">
        <v>19</v>
      </c>
      <c r="N406" s="188" t="s">
        <v>42</v>
      </c>
      <c r="O406" s="66"/>
      <c r="P406" s="189">
        <f>O406*H406</f>
        <v>0</v>
      </c>
      <c r="Q406" s="189">
        <v>0</v>
      </c>
      <c r="R406" s="189">
        <f>Q406*H406</f>
        <v>0</v>
      </c>
      <c r="S406" s="189">
        <v>2.4E-2</v>
      </c>
      <c r="T406" s="190">
        <f>S406*H406</f>
        <v>4.8000000000000001E-2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1" t="s">
        <v>312</v>
      </c>
      <c r="AT406" s="191" t="s">
        <v>182</v>
      </c>
      <c r="AU406" s="191" t="s">
        <v>80</v>
      </c>
      <c r="AY406" s="19" t="s">
        <v>180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78</v>
      </c>
      <c r="BK406" s="192">
        <f>ROUND(I406*H406,2)</f>
        <v>0</v>
      </c>
      <c r="BL406" s="19" t="s">
        <v>312</v>
      </c>
      <c r="BM406" s="191" t="s">
        <v>2225</v>
      </c>
    </row>
    <row r="407" spans="1:65" s="2" customFormat="1" ht="29.25">
      <c r="A407" s="36"/>
      <c r="B407" s="37"/>
      <c r="C407" s="38"/>
      <c r="D407" s="193" t="s">
        <v>189</v>
      </c>
      <c r="E407" s="38"/>
      <c r="F407" s="194" t="s">
        <v>1074</v>
      </c>
      <c r="G407" s="38"/>
      <c r="H407" s="38"/>
      <c r="I407" s="195"/>
      <c r="J407" s="38"/>
      <c r="K407" s="38"/>
      <c r="L407" s="41"/>
      <c r="M407" s="196"/>
      <c r="N407" s="197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189</v>
      </c>
      <c r="AU407" s="19" t="s">
        <v>80</v>
      </c>
    </row>
    <row r="408" spans="1:65" s="2" customFormat="1" ht="11.25">
      <c r="A408" s="36"/>
      <c r="B408" s="37"/>
      <c r="C408" s="38"/>
      <c r="D408" s="198" t="s">
        <v>191</v>
      </c>
      <c r="E408" s="38"/>
      <c r="F408" s="199" t="s">
        <v>1075</v>
      </c>
      <c r="G408" s="38"/>
      <c r="H408" s="38"/>
      <c r="I408" s="195"/>
      <c r="J408" s="38"/>
      <c r="K408" s="38"/>
      <c r="L408" s="41"/>
      <c r="M408" s="196"/>
      <c r="N408" s="197"/>
      <c r="O408" s="66"/>
      <c r="P408" s="66"/>
      <c r="Q408" s="66"/>
      <c r="R408" s="66"/>
      <c r="S408" s="66"/>
      <c r="T408" s="67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9" t="s">
        <v>191</v>
      </c>
      <c r="AU408" s="19" t="s">
        <v>80</v>
      </c>
    </row>
    <row r="409" spans="1:65" s="13" customFormat="1" ht="11.25">
      <c r="B409" s="200"/>
      <c r="C409" s="201"/>
      <c r="D409" s="193" t="s">
        <v>193</v>
      </c>
      <c r="E409" s="202" t="s">
        <v>19</v>
      </c>
      <c r="F409" s="203" t="s">
        <v>2226</v>
      </c>
      <c r="G409" s="201"/>
      <c r="H409" s="202" t="s">
        <v>19</v>
      </c>
      <c r="I409" s="204"/>
      <c r="J409" s="201"/>
      <c r="K409" s="201"/>
      <c r="L409" s="205"/>
      <c r="M409" s="206"/>
      <c r="N409" s="207"/>
      <c r="O409" s="207"/>
      <c r="P409" s="207"/>
      <c r="Q409" s="207"/>
      <c r="R409" s="207"/>
      <c r="S409" s="207"/>
      <c r="T409" s="208"/>
      <c r="AT409" s="209" t="s">
        <v>193</v>
      </c>
      <c r="AU409" s="209" t="s">
        <v>80</v>
      </c>
      <c r="AV409" s="13" t="s">
        <v>78</v>
      </c>
      <c r="AW409" s="13" t="s">
        <v>33</v>
      </c>
      <c r="AX409" s="13" t="s">
        <v>71</v>
      </c>
      <c r="AY409" s="209" t="s">
        <v>180</v>
      </c>
    </row>
    <row r="410" spans="1:65" s="14" customFormat="1" ht="11.25">
      <c r="B410" s="210"/>
      <c r="C410" s="211"/>
      <c r="D410" s="193" t="s">
        <v>193</v>
      </c>
      <c r="E410" s="212" t="s">
        <v>19</v>
      </c>
      <c r="F410" s="213" t="s">
        <v>2227</v>
      </c>
      <c r="G410" s="211"/>
      <c r="H410" s="214">
        <v>2</v>
      </c>
      <c r="I410" s="215"/>
      <c r="J410" s="211"/>
      <c r="K410" s="211"/>
      <c r="L410" s="216"/>
      <c r="M410" s="217"/>
      <c r="N410" s="218"/>
      <c r="O410" s="218"/>
      <c r="P410" s="218"/>
      <c r="Q410" s="218"/>
      <c r="R410" s="218"/>
      <c r="S410" s="218"/>
      <c r="T410" s="219"/>
      <c r="AT410" s="220" t="s">
        <v>193</v>
      </c>
      <c r="AU410" s="220" t="s">
        <v>80</v>
      </c>
      <c r="AV410" s="14" t="s">
        <v>80</v>
      </c>
      <c r="AW410" s="14" t="s">
        <v>33</v>
      </c>
      <c r="AX410" s="14" t="s">
        <v>78</v>
      </c>
      <c r="AY410" s="220" t="s">
        <v>180</v>
      </c>
    </row>
    <row r="411" spans="1:65" s="13" customFormat="1" ht="22.5">
      <c r="B411" s="200"/>
      <c r="C411" s="201"/>
      <c r="D411" s="193" t="s">
        <v>193</v>
      </c>
      <c r="E411" s="202" t="s">
        <v>19</v>
      </c>
      <c r="F411" s="203" t="s">
        <v>1078</v>
      </c>
      <c r="G411" s="201"/>
      <c r="H411" s="202" t="s">
        <v>19</v>
      </c>
      <c r="I411" s="204"/>
      <c r="J411" s="201"/>
      <c r="K411" s="201"/>
      <c r="L411" s="205"/>
      <c r="M411" s="206"/>
      <c r="N411" s="207"/>
      <c r="O411" s="207"/>
      <c r="P411" s="207"/>
      <c r="Q411" s="207"/>
      <c r="R411" s="207"/>
      <c r="S411" s="207"/>
      <c r="T411" s="208"/>
      <c r="AT411" s="209" t="s">
        <v>193</v>
      </c>
      <c r="AU411" s="209" t="s">
        <v>80</v>
      </c>
      <c r="AV411" s="13" t="s">
        <v>78</v>
      </c>
      <c r="AW411" s="13" t="s">
        <v>33</v>
      </c>
      <c r="AX411" s="13" t="s">
        <v>71</v>
      </c>
      <c r="AY411" s="209" t="s">
        <v>180</v>
      </c>
    </row>
    <row r="412" spans="1:65" s="2" customFormat="1" ht="24.2" customHeight="1">
      <c r="A412" s="36"/>
      <c r="B412" s="37"/>
      <c r="C412" s="180" t="s">
        <v>652</v>
      </c>
      <c r="D412" s="180" t="s">
        <v>182</v>
      </c>
      <c r="E412" s="181" t="s">
        <v>1080</v>
      </c>
      <c r="F412" s="182" t="s">
        <v>1081</v>
      </c>
      <c r="G412" s="183" t="s">
        <v>206</v>
      </c>
      <c r="H412" s="184">
        <v>1</v>
      </c>
      <c r="I412" s="185"/>
      <c r="J412" s="186">
        <f>ROUND(I412*H412,2)</f>
        <v>0</v>
      </c>
      <c r="K412" s="182" t="s">
        <v>186</v>
      </c>
      <c r="L412" s="41"/>
      <c r="M412" s="187" t="s">
        <v>19</v>
      </c>
      <c r="N412" s="188" t="s">
        <v>42</v>
      </c>
      <c r="O412" s="66"/>
      <c r="P412" s="189">
        <f>O412*H412</f>
        <v>0</v>
      </c>
      <c r="Q412" s="189">
        <v>0</v>
      </c>
      <c r="R412" s="189">
        <f>Q412*H412</f>
        <v>0</v>
      </c>
      <c r="S412" s="189">
        <v>0</v>
      </c>
      <c r="T412" s="190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91" t="s">
        <v>312</v>
      </c>
      <c r="AT412" s="191" t="s">
        <v>182</v>
      </c>
      <c r="AU412" s="191" t="s">
        <v>80</v>
      </c>
      <c r="AY412" s="19" t="s">
        <v>180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9" t="s">
        <v>78</v>
      </c>
      <c r="BK412" s="192">
        <f>ROUND(I412*H412,2)</f>
        <v>0</v>
      </c>
      <c r="BL412" s="19" t="s">
        <v>312</v>
      </c>
      <c r="BM412" s="191" t="s">
        <v>2228</v>
      </c>
    </row>
    <row r="413" spans="1:65" s="2" customFormat="1" ht="19.5">
      <c r="A413" s="36"/>
      <c r="B413" s="37"/>
      <c r="C413" s="38"/>
      <c r="D413" s="193" t="s">
        <v>189</v>
      </c>
      <c r="E413" s="38"/>
      <c r="F413" s="194" t="s">
        <v>1083</v>
      </c>
      <c r="G413" s="38"/>
      <c r="H413" s="38"/>
      <c r="I413" s="195"/>
      <c r="J413" s="38"/>
      <c r="K413" s="38"/>
      <c r="L413" s="41"/>
      <c r="M413" s="196"/>
      <c r="N413" s="197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189</v>
      </c>
      <c r="AU413" s="19" t="s">
        <v>80</v>
      </c>
    </row>
    <row r="414" spans="1:65" s="2" customFormat="1" ht="11.25">
      <c r="A414" s="36"/>
      <c r="B414" s="37"/>
      <c r="C414" s="38"/>
      <c r="D414" s="198" t="s">
        <v>191</v>
      </c>
      <c r="E414" s="38"/>
      <c r="F414" s="199" t="s">
        <v>1084</v>
      </c>
      <c r="G414" s="38"/>
      <c r="H414" s="38"/>
      <c r="I414" s="195"/>
      <c r="J414" s="38"/>
      <c r="K414" s="38"/>
      <c r="L414" s="41"/>
      <c r="M414" s="196"/>
      <c r="N414" s="197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191</v>
      </c>
      <c r="AU414" s="19" t="s">
        <v>80</v>
      </c>
    </row>
    <row r="415" spans="1:65" s="13" customFormat="1" ht="11.25">
      <c r="B415" s="200"/>
      <c r="C415" s="201"/>
      <c r="D415" s="193" t="s">
        <v>193</v>
      </c>
      <c r="E415" s="202" t="s">
        <v>19</v>
      </c>
      <c r="F415" s="203" t="s">
        <v>1907</v>
      </c>
      <c r="G415" s="201"/>
      <c r="H415" s="202" t="s">
        <v>19</v>
      </c>
      <c r="I415" s="204"/>
      <c r="J415" s="201"/>
      <c r="K415" s="201"/>
      <c r="L415" s="205"/>
      <c r="M415" s="206"/>
      <c r="N415" s="207"/>
      <c r="O415" s="207"/>
      <c r="P415" s="207"/>
      <c r="Q415" s="207"/>
      <c r="R415" s="207"/>
      <c r="S415" s="207"/>
      <c r="T415" s="208"/>
      <c r="AT415" s="209" t="s">
        <v>193</v>
      </c>
      <c r="AU415" s="209" t="s">
        <v>80</v>
      </c>
      <c r="AV415" s="13" t="s">
        <v>78</v>
      </c>
      <c r="AW415" s="13" t="s">
        <v>33</v>
      </c>
      <c r="AX415" s="13" t="s">
        <v>71</v>
      </c>
      <c r="AY415" s="209" t="s">
        <v>180</v>
      </c>
    </row>
    <row r="416" spans="1:65" s="14" customFormat="1" ht="11.25">
      <c r="B416" s="210"/>
      <c r="C416" s="211"/>
      <c r="D416" s="193" t="s">
        <v>193</v>
      </c>
      <c r="E416" s="212" t="s">
        <v>19</v>
      </c>
      <c r="F416" s="213" t="s">
        <v>2229</v>
      </c>
      <c r="G416" s="211"/>
      <c r="H416" s="214">
        <v>1</v>
      </c>
      <c r="I416" s="215"/>
      <c r="J416" s="211"/>
      <c r="K416" s="211"/>
      <c r="L416" s="216"/>
      <c r="M416" s="217"/>
      <c r="N416" s="218"/>
      <c r="O416" s="218"/>
      <c r="P416" s="218"/>
      <c r="Q416" s="218"/>
      <c r="R416" s="218"/>
      <c r="S416" s="218"/>
      <c r="T416" s="219"/>
      <c r="AT416" s="220" t="s">
        <v>193</v>
      </c>
      <c r="AU416" s="220" t="s">
        <v>80</v>
      </c>
      <c r="AV416" s="14" t="s">
        <v>80</v>
      </c>
      <c r="AW416" s="14" t="s">
        <v>33</v>
      </c>
      <c r="AX416" s="14" t="s">
        <v>78</v>
      </c>
      <c r="AY416" s="220" t="s">
        <v>180</v>
      </c>
    </row>
    <row r="417" spans="1:65" s="2" customFormat="1" ht="24.2" customHeight="1">
      <c r="A417" s="36"/>
      <c r="B417" s="37"/>
      <c r="C417" s="180" t="s">
        <v>660</v>
      </c>
      <c r="D417" s="180" t="s">
        <v>182</v>
      </c>
      <c r="E417" s="181" t="s">
        <v>2230</v>
      </c>
      <c r="F417" s="182" t="s">
        <v>2231</v>
      </c>
      <c r="G417" s="183" t="s">
        <v>206</v>
      </c>
      <c r="H417" s="184">
        <v>2</v>
      </c>
      <c r="I417" s="185"/>
      <c r="J417" s="186">
        <f>ROUND(I417*H417,2)</f>
        <v>0</v>
      </c>
      <c r="K417" s="182" t="s">
        <v>186</v>
      </c>
      <c r="L417" s="41"/>
      <c r="M417" s="187" t="s">
        <v>19</v>
      </c>
      <c r="N417" s="188" t="s">
        <v>42</v>
      </c>
      <c r="O417" s="66"/>
      <c r="P417" s="189">
        <f>O417*H417</f>
        <v>0</v>
      </c>
      <c r="Q417" s="189">
        <v>0</v>
      </c>
      <c r="R417" s="189">
        <f>Q417*H417</f>
        <v>0</v>
      </c>
      <c r="S417" s="189">
        <v>0.17399999999999999</v>
      </c>
      <c r="T417" s="190">
        <f>S417*H417</f>
        <v>0.34799999999999998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91" t="s">
        <v>312</v>
      </c>
      <c r="AT417" s="191" t="s">
        <v>182</v>
      </c>
      <c r="AU417" s="191" t="s">
        <v>80</v>
      </c>
      <c r="AY417" s="19" t="s">
        <v>180</v>
      </c>
      <c r="BE417" s="192">
        <f>IF(N417="základní",J417,0)</f>
        <v>0</v>
      </c>
      <c r="BF417" s="192">
        <f>IF(N417="snížená",J417,0)</f>
        <v>0</v>
      </c>
      <c r="BG417" s="192">
        <f>IF(N417="zákl. přenesená",J417,0)</f>
        <v>0</v>
      </c>
      <c r="BH417" s="192">
        <f>IF(N417="sníž. přenesená",J417,0)</f>
        <v>0</v>
      </c>
      <c r="BI417" s="192">
        <f>IF(N417="nulová",J417,0)</f>
        <v>0</v>
      </c>
      <c r="BJ417" s="19" t="s">
        <v>78</v>
      </c>
      <c r="BK417" s="192">
        <f>ROUND(I417*H417,2)</f>
        <v>0</v>
      </c>
      <c r="BL417" s="19" t="s">
        <v>312</v>
      </c>
      <c r="BM417" s="191" t="s">
        <v>2232</v>
      </c>
    </row>
    <row r="418" spans="1:65" s="2" customFormat="1" ht="19.5">
      <c r="A418" s="36"/>
      <c r="B418" s="37"/>
      <c r="C418" s="38"/>
      <c r="D418" s="193" t="s">
        <v>189</v>
      </c>
      <c r="E418" s="38"/>
      <c r="F418" s="194" t="s">
        <v>2233</v>
      </c>
      <c r="G418" s="38"/>
      <c r="H418" s="38"/>
      <c r="I418" s="195"/>
      <c r="J418" s="38"/>
      <c r="K418" s="38"/>
      <c r="L418" s="41"/>
      <c r="M418" s="196"/>
      <c r="N418" s="197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189</v>
      </c>
      <c r="AU418" s="19" t="s">
        <v>80</v>
      </c>
    </row>
    <row r="419" spans="1:65" s="2" customFormat="1" ht="11.25">
      <c r="A419" s="36"/>
      <c r="B419" s="37"/>
      <c r="C419" s="38"/>
      <c r="D419" s="198" t="s">
        <v>191</v>
      </c>
      <c r="E419" s="38"/>
      <c r="F419" s="199" t="s">
        <v>2234</v>
      </c>
      <c r="G419" s="38"/>
      <c r="H419" s="38"/>
      <c r="I419" s="195"/>
      <c r="J419" s="38"/>
      <c r="K419" s="38"/>
      <c r="L419" s="41"/>
      <c r="M419" s="196"/>
      <c r="N419" s="197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191</v>
      </c>
      <c r="AU419" s="19" t="s">
        <v>80</v>
      </c>
    </row>
    <row r="420" spans="1:65" s="14" customFormat="1" ht="11.25">
      <c r="B420" s="210"/>
      <c r="C420" s="211"/>
      <c r="D420" s="193" t="s">
        <v>193</v>
      </c>
      <c r="E420" s="212" t="s">
        <v>19</v>
      </c>
      <c r="F420" s="213" t="s">
        <v>80</v>
      </c>
      <c r="G420" s="211"/>
      <c r="H420" s="214">
        <v>2</v>
      </c>
      <c r="I420" s="215"/>
      <c r="J420" s="211"/>
      <c r="K420" s="211"/>
      <c r="L420" s="216"/>
      <c r="M420" s="217"/>
      <c r="N420" s="218"/>
      <c r="O420" s="218"/>
      <c r="P420" s="218"/>
      <c r="Q420" s="218"/>
      <c r="R420" s="218"/>
      <c r="S420" s="218"/>
      <c r="T420" s="219"/>
      <c r="AT420" s="220" t="s">
        <v>193</v>
      </c>
      <c r="AU420" s="220" t="s">
        <v>80</v>
      </c>
      <c r="AV420" s="14" t="s">
        <v>80</v>
      </c>
      <c r="AW420" s="14" t="s">
        <v>33</v>
      </c>
      <c r="AX420" s="14" t="s">
        <v>78</v>
      </c>
      <c r="AY420" s="220" t="s">
        <v>180</v>
      </c>
    </row>
    <row r="421" spans="1:65" s="2" customFormat="1" ht="24.2" customHeight="1">
      <c r="A421" s="36"/>
      <c r="B421" s="37"/>
      <c r="C421" s="180" t="s">
        <v>668</v>
      </c>
      <c r="D421" s="180" t="s">
        <v>182</v>
      </c>
      <c r="E421" s="181" t="s">
        <v>2235</v>
      </c>
      <c r="F421" s="182" t="s">
        <v>2236</v>
      </c>
      <c r="G421" s="183" t="s">
        <v>765</v>
      </c>
      <c r="H421" s="253"/>
      <c r="I421" s="185"/>
      <c r="J421" s="186">
        <f>ROUND(I421*H421,2)</f>
        <v>0</v>
      </c>
      <c r="K421" s="182" t="s">
        <v>186</v>
      </c>
      <c r="L421" s="41"/>
      <c r="M421" s="187" t="s">
        <v>19</v>
      </c>
      <c r="N421" s="188" t="s">
        <v>42</v>
      </c>
      <c r="O421" s="66"/>
      <c r="P421" s="189">
        <f>O421*H421</f>
        <v>0</v>
      </c>
      <c r="Q421" s="189">
        <v>0</v>
      </c>
      <c r="R421" s="189">
        <f>Q421*H421</f>
        <v>0</v>
      </c>
      <c r="S421" s="189">
        <v>0</v>
      </c>
      <c r="T421" s="190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91" t="s">
        <v>312</v>
      </c>
      <c r="AT421" s="191" t="s">
        <v>182</v>
      </c>
      <c r="AU421" s="191" t="s">
        <v>80</v>
      </c>
      <c r="AY421" s="19" t="s">
        <v>180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9" t="s">
        <v>78</v>
      </c>
      <c r="BK421" s="192">
        <f>ROUND(I421*H421,2)</f>
        <v>0</v>
      </c>
      <c r="BL421" s="19" t="s">
        <v>312</v>
      </c>
      <c r="BM421" s="191" t="s">
        <v>2237</v>
      </c>
    </row>
    <row r="422" spans="1:65" s="2" customFormat="1" ht="29.25">
      <c r="A422" s="36"/>
      <c r="B422" s="37"/>
      <c r="C422" s="38"/>
      <c r="D422" s="193" t="s">
        <v>189</v>
      </c>
      <c r="E422" s="38"/>
      <c r="F422" s="194" t="s">
        <v>2238</v>
      </c>
      <c r="G422" s="38"/>
      <c r="H422" s="38"/>
      <c r="I422" s="195"/>
      <c r="J422" s="38"/>
      <c r="K422" s="38"/>
      <c r="L422" s="41"/>
      <c r="M422" s="196"/>
      <c r="N422" s="197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189</v>
      </c>
      <c r="AU422" s="19" t="s">
        <v>80</v>
      </c>
    </row>
    <row r="423" spans="1:65" s="2" customFormat="1" ht="11.25">
      <c r="A423" s="36"/>
      <c r="B423" s="37"/>
      <c r="C423" s="38"/>
      <c r="D423" s="198" t="s">
        <v>191</v>
      </c>
      <c r="E423" s="38"/>
      <c r="F423" s="199" t="s">
        <v>2239</v>
      </c>
      <c r="G423" s="38"/>
      <c r="H423" s="38"/>
      <c r="I423" s="195"/>
      <c r="J423" s="38"/>
      <c r="K423" s="38"/>
      <c r="L423" s="41"/>
      <c r="M423" s="196"/>
      <c r="N423" s="197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191</v>
      </c>
      <c r="AU423" s="19" t="s">
        <v>80</v>
      </c>
    </row>
    <row r="424" spans="1:65" s="12" customFormat="1" ht="22.9" customHeight="1">
      <c r="B424" s="164"/>
      <c r="C424" s="165"/>
      <c r="D424" s="166" t="s">
        <v>70</v>
      </c>
      <c r="E424" s="178" t="s">
        <v>1235</v>
      </c>
      <c r="F424" s="178" t="s">
        <v>1236</v>
      </c>
      <c r="G424" s="165"/>
      <c r="H424" s="165"/>
      <c r="I424" s="168"/>
      <c r="J424" s="179">
        <f>BK424</f>
        <v>0</v>
      </c>
      <c r="K424" s="165"/>
      <c r="L424" s="170"/>
      <c r="M424" s="171"/>
      <c r="N424" s="172"/>
      <c r="O424" s="172"/>
      <c r="P424" s="173">
        <f>SUM(P425:P512)</f>
        <v>0</v>
      </c>
      <c r="Q424" s="172"/>
      <c r="R424" s="173">
        <f>SUM(R425:R512)</f>
        <v>7.2195919999999983E-2</v>
      </c>
      <c r="S424" s="172"/>
      <c r="T424" s="174">
        <f>SUM(T425:T512)</f>
        <v>1.9949999999999999E-2</v>
      </c>
      <c r="AR424" s="175" t="s">
        <v>80</v>
      </c>
      <c r="AT424" s="176" t="s">
        <v>70</v>
      </c>
      <c r="AU424" s="176" t="s">
        <v>78</v>
      </c>
      <c r="AY424" s="175" t="s">
        <v>180</v>
      </c>
      <c r="BK424" s="177">
        <f>SUM(BK425:BK512)</f>
        <v>0</v>
      </c>
    </row>
    <row r="425" spans="1:65" s="2" customFormat="1" ht="24.2" customHeight="1">
      <c r="A425" s="36"/>
      <c r="B425" s="37"/>
      <c r="C425" s="180" t="s">
        <v>676</v>
      </c>
      <c r="D425" s="180" t="s">
        <v>182</v>
      </c>
      <c r="E425" s="181" t="s">
        <v>1238</v>
      </c>
      <c r="F425" s="182" t="s">
        <v>1239</v>
      </c>
      <c r="G425" s="183" t="s">
        <v>230</v>
      </c>
      <c r="H425" s="184">
        <v>6</v>
      </c>
      <c r="I425" s="185"/>
      <c r="J425" s="186">
        <f>ROUND(I425*H425,2)</f>
        <v>0</v>
      </c>
      <c r="K425" s="182" t="s">
        <v>186</v>
      </c>
      <c r="L425" s="41"/>
      <c r="M425" s="187" t="s">
        <v>19</v>
      </c>
      <c r="N425" s="188" t="s">
        <v>42</v>
      </c>
      <c r="O425" s="66"/>
      <c r="P425" s="189">
        <f>O425*H425</f>
        <v>0</v>
      </c>
      <c r="Q425" s="189">
        <v>0</v>
      </c>
      <c r="R425" s="189">
        <f>Q425*H425</f>
        <v>0</v>
      </c>
      <c r="S425" s="189">
        <v>0</v>
      </c>
      <c r="T425" s="190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91" t="s">
        <v>312</v>
      </c>
      <c r="AT425" s="191" t="s">
        <v>182</v>
      </c>
      <c r="AU425" s="191" t="s">
        <v>80</v>
      </c>
      <c r="AY425" s="19" t="s">
        <v>180</v>
      </c>
      <c r="BE425" s="192">
        <f>IF(N425="základní",J425,0)</f>
        <v>0</v>
      </c>
      <c r="BF425" s="192">
        <f>IF(N425="snížená",J425,0)</f>
        <v>0</v>
      </c>
      <c r="BG425" s="192">
        <f>IF(N425="zákl. přenesená",J425,0)</f>
        <v>0</v>
      </c>
      <c r="BH425" s="192">
        <f>IF(N425="sníž. přenesená",J425,0)</f>
        <v>0</v>
      </c>
      <c r="BI425" s="192">
        <f>IF(N425="nulová",J425,0)</f>
        <v>0</v>
      </c>
      <c r="BJ425" s="19" t="s">
        <v>78</v>
      </c>
      <c r="BK425" s="192">
        <f>ROUND(I425*H425,2)</f>
        <v>0</v>
      </c>
      <c r="BL425" s="19" t="s">
        <v>312</v>
      </c>
      <c r="BM425" s="191" t="s">
        <v>2240</v>
      </c>
    </row>
    <row r="426" spans="1:65" s="2" customFormat="1" ht="19.5">
      <c r="A426" s="36"/>
      <c r="B426" s="37"/>
      <c r="C426" s="38"/>
      <c r="D426" s="193" t="s">
        <v>189</v>
      </c>
      <c r="E426" s="38"/>
      <c r="F426" s="194" t="s">
        <v>1241</v>
      </c>
      <c r="G426" s="38"/>
      <c r="H426" s="38"/>
      <c r="I426" s="195"/>
      <c r="J426" s="38"/>
      <c r="K426" s="38"/>
      <c r="L426" s="41"/>
      <c r="M426" s="196"/>
      <c r="N426" s="197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189</v>
      </c>
      <c r="AU426" s="19" t="s">
        <v>80</v>
      </c>
    </row>
    <row r="427" spans="1:65" s="2" customFormat="1" ht="11.25">
      <c r="A427" s="36"/>
      <c r="B427" s="37"/>
      <c r="C427" s="38"/>
      <c r="D427" s="198" t="s">
        <v>191</v>
      </c>
      <c r="E427" s="38"/>
      <c r="F427" s="199" t="s">
        <v>1242</v>
      </c>
      <c r="G427" s="38"/>
      <c r="H427" s="38"/>
      <c r="I427" s="195"/>
      <c r="J427" s="38"/>
      <c r="K427" s="38"/>
      <c r="L427" s="41"/>
      <c r="M427" s="196"/>
      <c r="N427" s="197"/>
      <c r="O427" s="66"/>
      <c r="P427" s="66"/>
      <c r="Q427" s="66"/>
      <c r="R427" s="66"/>
      <c r="S427" s="66"/>
      <c r="T427" s="67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T427" s="19" t="s">
        <v>191</v>
      </c>
      <c r="AU427" s="19" t="s">
        <v>80</v>
      </c>
    </row>
    <row r="428" spans="1:65" s="13" customFormat="1" ht="11.25">
      <c r="B428" s="200"/>
      <c r="C428" s="201"/>
      <c r="D428" s="193" t="s">
        <v>193</v>
      </c>
      <c r="E428" s="202" t="s">
        <v>19</v>
      </c>
      <c r="F428" s="203" t="s">
        <v>2220</v>
      </c>
      <c r="G428" s="201"/>
      <c r="H428" s="202" t="s">
        <v>19</v>
      </c>
      <c r="I428" s="204"/>
      <c r="J428" s="201"/>
      <c r="K428" s="201"/>
      <c r="L428" s="205"/>
      <c r="M428" s="206"/>
      <c r="N428" s="207"/>
      <c r="O428" s="207"/>
      <c r="P428" s="207"/>
      <c r="Q428" s="207"/>
      <c r="R428" s="207"/>
      <c r="S428" s="207"/>
      <c r="T428" s="208"/>
      <c r="AT428" s="209" t="s">
        <v>193</v>
      </c>
      <c r="AU428" s="209" t="s">
        <v>80</v>
      </c>
      <c r="AV428" s="13" t="s">
        <v>78</v>
      </c>
      <c r="AW428" s="13" t="s">
        <v>33</v>
      </c>
      <c r="AX428" s="13" t="s">
        <v>71</v>
      </c>
      <c r="AY428" s="209" t="s">
        <v>180</v>
      </c>
    </row>
    <row r="429" spans="1:65" s="14" customFormat="1" ht="11.25">
      <c r="B429" s="210"/>
      <c r="C429" s="211"/>
      <c r="D429" s="193" t="s">
        <v>193</v>
      </c>
      <c r="E429" s="212" t="s">
        <v>19</v>
      </c>
      <c r="F429" s="213" t="s">
        <v>2241</v>
      </c>
      <c r="G429" s="211"/>
      <c r="H429" s="214">
        <v>6</v>
      </c>
      <c r="I429" s="215"/>
      <c r="J429" s="211"/>
      <c r="K429" s="211"/>
      <c r="L429" s="216"/>
      <c r="M429" s="217"/>
      <c r="N429" s="218"/>
      <c r="O429" s="218"/>
      <c r="P429" s="218"/>
      <c r="Q429" s="218"/>
      <c r="R429" s="218"/>
      <c r="S429" s="218"/>
      <c r="T429" s="219"/>
      <c r="AT429" s="220" t="s">
        <v>193</v>
      </c>
      <c r="AU429" s="220" t="s">
        <v>80</v>
      </c>
      <c r="AV429" s="14" t="s">
        <v>80</v>
      </c>
      <c r="AW429" s="14" t="s">
        <v>33</v>
      </c>
      <c r="AX429" s="14" t="s">
        <v>71</v>
      </c>
      <c r="AY429" s="220" t="s">
        <v>180</v>
      </c>
    </row>
    <row r="430" spans="1:65" s="15" customFormat="1" ht="11.25">
      <c r="B430" s="221"/>
      <c r="C430" s="222"/>
      <c r="D430" s="193" t="s">
        <v>193</v>
      </c>
      <c r="E430" s="223" t="s">
        <v>19</v>
      </c>
      <c r="F430" s="224" t="s">
        <v>238</v>
      </c>
      <c r="G430" s="222"/>
      <c r="H430" s="225">
        <v>6</v>
      </c>
      <c r="I430" s="226"/>
      <c r="J430" s="222"/>
      <c r="K430" s="222"/>
      <c r="L430" s="227"/>
      <c r="M430" s="228"/>
      <c r="N430" s="229"/>
      <c r="O430" s="229"/>
      <c r="P430" s="229"/>
      <c r="Q430" s="229"/>
      <c r="R430" s="229"/>
      <c r="S430" s="229"/>
      <c r="T430" s="230"/>
      <c r="AT430" s="231" t="s">
        <v>193</v>
      </c>
      <c r="AU430" s="231" t="s">
        <v>80</v>
      </c>
      <c r="AV430" s="15" t="s">
        <v>187</v>
      </c>
      <c r="AW430" s="15" t="s">
        <v>33</v>
      </c>
      <c r="AX430" s="15" t="s">
        <v>78</v>
      </c>
      <c r="AY430" s="231" t="s">
        <v>180</v>
      </c>
    </row>
    <row r="431" spans="1:65" s="2" customFormat="1" ht="24.2" customHeight="1">
      <c r="A431" s="36"/>
      <c r="B431" s="37"/>
      <c r="C431" s="180" t="s">
        <v>682</v>
      </c>
      <c r="D431" s="180" t="s">
        <v>182</v>
      </c>
      <c r="E431" s="181" t="s">
        <v>1250</v>
      </c>
      <c r="F431" s="182" t="s">
        <v>1251</v>
      </c>
      <c r="G431" s="183" t="s">
        <v>230</v>
      </c>
      <c r="H431" s="184">
        <v>6</v>
      </c>
      <c r="I431" s="185"/>
      <c r="J431" s="186">
        <f>ROUND(I431*H431,2)</f>
        <v>0</v>
      </c>
      <c r="K431" s="182" t="s">
        <v>186</v>
      </c>
      <c r="L431" s="41"/>
      <c r="M431" s="187" t="s">
        <v>19</v>
      </c>
      <c r="N431" s="188" t="s">
        <v>42</v>
      </c>
      <c r="O431" s="66"/>
      <c r="P431" s="189">
        <f>O431*H431</f>
        <v>0</v>
      </c>
      <c r="Q431" s="189">
        <v>0</v>
      </c>
      <c r="R431" s="189">
        <f>Q431*H431</f>
        <v>0</v>
      </c>
      <c r="S431" s="189">
        <v>0</v>
      </c>
      <c r="T431" s="190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91" t="s">
        <v>312</v>
      </c>
      <c r="AT431" s="191" t="s">
        <v>182</v>
      </c>
      <c r="AU431" s="191" t="s">
        <v>80</v>
      </c>
      <c r="AY431" s="19" t="s">
        <v>180</v>
      </c>
      <c r="BE431" s="192">
        <f>IF(N431="základní",J431,0)</f>
        <v>0</v>
      </c>
      <c r="BF431" s="192">
        <f>IF(N431="snížená",J431,0)</f>
        <v>0</v>
      </c>
      <c r="BG431" s="192">
        <f>IF(N431="zákl. přenesená",J431,0)</f>
        <v>0</v>
      </c>
      <c r="BH431" s="192">
        <f>IF(N431="sníž. přenesená",J431,0)</f>
        <v>0</v>
      </c>
      <c r="BI431" s="192">
        <f>IF(N431="nulová",J431,0)</f>
        <v>0</v>
      </c>
      <c r="BJ431" s="19" t="s">
        <v>78</v>
      </c>
      <c r="BK431" s="192">
        <f>ROUND(I431*H431,2)</f>
        <v>0</v>
      </c>
      <c r="BL431" s="19" t="s">
        <v>312</v>
      </c>
      <c r="BM431" s="191" t="s">
        <v>2242</v>
      </c>
    </row>
    <row r="432" spans="1:65" s="2" customFormat="1" ht="19.5">
      <c r="A432" s="36"/>
      <c r="B432" s="37"/>
      <c r="C432" s="38"/>
      <c r="D432" s="193" t="s">
        <v>189</v>
      </c>
      <c r="E432" s="38"/>
      <c r="F432" s="194" t="s">
        <v>1253</v>
      </c>
      <c r="G432" s="38"/>
      <c r="H432" s="38"/>
      <c r="I432" s="195"/>
      <c r="J432" s="38"/>
      <c r="K432" s="38"/>
      <c r="L432" s="41"/>
      <c r="M432" s="196"/>
      <c r="N432" s="197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189</v>
      </c>
      <c r="AU432" s="19" t="s">
        <v>80</v>
      </c>
    </row>
    <row r="433" spans="1:65" s="2" customFormat="1" ht="11.25">
      <c r="A433" s="36"/>
      <c r="B433" s="37"/>
      <c r="C433" s="38"/>
      <c r="D433" s="198" t="s">
        <v>191</v>
      </c>
      <c r="E433" s="38"/>
      <c r="F433" s="199" t="s">
        <v>1254</v>
      </c>
      <c r="G433" s="38"/>
      <c r="H433" s="38"/>
      <c r="I433" s="195"/>
      <c r="J433" s="38"/>
      <c r="K433" s="38"/>
      <c r="L433" s="41"/>
      <c r="M433" s="196"/>
      <c r="N433" s="197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191</v>
      </c>
      <c r="AU433" s="19" t="s">
        <v>80</v>
      </c>
    </row>
    <row r="434" spans="1:65" s="13" customFormat="1" ht="11.25">
      <c r="B434" s="200"/>
      <c r="C434" s="201"/>
      <c r="D434" s="193" t="s">
        <v>193</v>
      </c>
      <c r="E434" s="202" t="s">
        <v>19</v>
      </c>
      <c r="F434" s="203" t="s">
        <v>2220</v>
      </c>
      <c r="G434" s="201"/>
      <c r="H434" s="202" t="s">
        <v>19</v>
      </c>
      <c r="I434" s="204"/>
      <c r="J434" s="201"/>
      <c r="K434" s="201"/>
      <c r="L434" s="205"/>
      <c r="M434" s="206"/>
      <c r="N434" s="207"/>
      <c r="O434" s="207"/>
      <c r="P434" s="207"/>
      <c r="Q434" s="207"/>
      <c r="R434" s="207"/>
      <c r="S434" s="207"/>
      <c r="T434" s="208"/>
      <c r="AT434" s="209" t="s">
        <v>193</v>
      </c>
      <c r="AU434" s="209" t="s">
        <v>80</v>
      </c>
      <c r="AV434" s="13" t="s">
        <v>78</v>
      </c>
      <c r="AW434" s="13" t="s">
        <v>33</v>
      </c>
      <c r="AX434" s="13" t="s">
        <v>71</v>
      </c>
      <c r="AY434" s="209" t="s">
        <v>180</v>
      </c>
    </row>
    <row r="435" spans="1:65" s="14" customFormat="1" ht="11.25">
      <c r="B435" s="210"/>
      <c r="C435" s="211"/>
      <c r="D435" s="193" t="s">
        <v>193</v>
      </c>
      <c r="E435" s="212" t="s">
        <v>19</v>
      </c>
      <c r="F435" s="213" t="s">
        <v>2241</v>
      </c>
      <c r="G435" s="211"/>
      <c r="H435" s="214">
        <v>6</v>
      </c>
      <c r="I435" s="215"/>
      <c r="J435" s="211"/>
      <c r="K435" s="211"/>
      <c r="L435" s="216"/>
      <c r="M435" s="217"/>
      <c r="N435" s="218"/>
      <c r="O435" s="218"/>
      <c r="P435" s="218"/>
      <c r="Q435" s="218"/>
      <c r="R435" s="218"/>
      <c r="S435" s="218"/>
      <c r="T435" s="219"/>
      <c r="AT435" s="220" t="s">
        <v>193</v>
      </c>
      <c r="AU435" s="220" t="s">
        <v>80</v>
      </c>
      <c r="AV435" s="14" t="s">
        <v>80</v>
      </c>
      <c r="AW435" s="14" t="s">
        <v>33</v>
      </c>
      <c r="AX435" s="14" t="s">
        <v>71</v>
      </c>
      <c r="AY435" s="220" t="s">
        <v>180</v>
      </c>
    </row>
    <row r="436" spans="1:65" s="15" customFormat="1" ht="11.25">
      <c r="B436" s="221"/>
      <c r="C436" s="222"/>
      <c r="D436" s="193" t="s">
        <v>193</v>
      </c>
      <c r="E436" s="223" t="s">
        <v>19</v>
      </c>
      <c r="F436" s="224" t="s">
        <v>238</v>
      </c>
      <c r="G436" s="222"/>
      <c r="H436" s="225">
        <v>6</v>
      </c>
      <c r="I436" s="226"/>
      <c r="J436" s="222"/>
      <c r="K436" s="222"/>
      <c r="L436" s="227"/>
      <c r="M436" s="228"/>
      <c r="N436" s="229"/>
      <c r="O436" s="229"/>
      <c r="P436" s="229"/>
      <c r="Q436" s="229"/>
      <c r="R436" s="229"/>
      <c r="S436" s="229"/>
      <c r="T436" s="230"/>
      <c r="AT436" s="231" t="s">
        <v>193</v>
      </c>
      <c r="AU436" s="231" t="s">
        <v>80</v>
      </c>
      <c r="AV436" s="15" t="s">
        <v>187</v>
      </c>
      <c r="AW436" s="15" t="s">
        <v>33</v>
      </c>
      <c r="AX436" s="15" t="s">
        <v>78</v>
      </c>
      <c r="AY436" s="231" t="s">
        <v>180</v>
      </c>
    </row>
    <row r="437" spans="1:65" s="2" customFormat="1" ht="16.5" customHeight="1">
      <c r="A437" s="36"/>
      <c r="B437" s="37"/>
      <c r="C437" s="180" t="s">
        <v>689</v>
      </c>
      <c r="D437" s="180" t="s">
        <v>182</v>
      </c>
      <c r="E437" s="181" t="s">
        <v>1262</v>
      </c>
      <c r="F437" s="182" t="s">
        <v>1263</v>
      </c>
      <c r="G437" s="183" t="s">
        <v>230</v>
      </c>
      <c r="H437" s="184">
        <v>6</v>
      </c>
      <c r="I437" s="185"/>
      <c r="J437" s="186">
        <f>ROUND(I437*H437,2)</f>
        <v>0</v>
      </c>
      <c r="K437" s="182" t="s">
        <v>186</v>
      </c>
      <c r="L437" s="41"/>
      <c r="M437" s="187" t="s">
        <v>19</v>
      </c>
      <c r="N437" s="188" t="s">
        <v>42</v>
      </c>
      <c r="O437" s="66"/>
      <c r="P437" s="189">
        <f>O437*H437</f>
        <v>0</v>
      </c>
      <c r="Q437" s="189">
        <v>0</v>
      </c>
      <c r="R437" s="189">
        <f>Q437*H437</f>
        <v>0</v>
      </c>
      <c r="S437" s="189">
        <v>0</v>
      </c>
      <c r="T437" s="190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91" t="s">
        <v>312</v>
      </c>
      <c r="AT437" s="191" t="s">
        <v>182</v>
      </c>
      <c r="AU437" s="191" t="s">
        <v>80</v>
      </c>
      <c r="AY437" s="19" t="s">
        <v>180</v>
      </c>
      <c r="BE437" s="192">
        <f>IF(N437="základní",J437,0)</f>
        <v>0</v>
      </c>
      <c r="BF437" s="192">
        <f>IF(N437="snížená",J437,0)</f>
        <v>0</v>
      </c>
      <c r="BG437" s="192">
        <f>IF(N437="zákl. přenesená",J437,0)</f>
        <v>0</v>
      </c>
      <c r="BH437" s="192">
        <f>IF(N437="sníž. přenesená",J437,0)</f>
        <v>0</v>
      </c>
      <c r="BI437" s="192">
        <f>IF(N437="nulová",J437,0)</f>
        <v>0</v>
      </c>
      <c r="BJ437" s="19" t="s">
        <v>78</v>
      </c>
      <c r="BK437" s="192">
        <f>ROUND(I437*H437,2)</f>
        <v>0</v>
      </c>
      <c r="BL437" s="19" t="s">
        <v>312</v>
      </c>
      <c r="BM437" s="191" t="s">
        <v>2243</v>
      </c>
    </row>
    <row r="438" spans="1:65" s="2" customFormat="1" ht="11.25">
      <c r="A438" s="36"/>
      <c r="B438" s="37"/>
      <c r="C438" s="38"/>
      <c r="D438" s="193" t="s">
        <v>189</v>
      </c>
      <c r="E438" s="38"/>
      <c r="F438" s="194" t="s">
        <v>1265</v>
      </c>
      <c r="G438" s="38"/>
      <c r="H438" s="38"/>
      <c r="I438" s="195"/>
      <c r="J438" s="38"/>
      <c r="K438" s="38"/>
      <c r="L438" s="41"/>
      <c r="M438" s="196"/>
      <c r="N438" s="197"/>
      <c r="O438" s="66"/>
      <c r="P438" s="66"/>
      <c r="Q438" s="66"/>
      <c r="R438" s="66"/>
      <c r="S438" s="66"/>
      <c r="T438" s="67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9" t="s">
        <v>189</v>
      </c>
      <c r="AU438" s="19" t="s">
        <v>80</v>
      </c>
    </row>
    <row r="439" spans="1:65" s="2" customFormat="1" ht="11.25">
      <c r="A439" s="36"/>
      <c r="B439" s="37"/>
      <c r="C439" s="38"/>
      <c r="D439" s="198" t="s">
        <v>191</v>
      </c>
      <c r="E439" s="38"/>
      <c r="F439" s="199" t="s">
        <v>1266</v>
      </c>
      <c r="G439" s="38"/>
      <c r="H439" s="38"/>
      <c r="I439" s="195"/>
      <c r="J439" s="38"/>
      <c r="K439" s="38"/>
      <c r="L439" s="41"/>
      <c r="M439" s="196"/>
      <c r="N439" s="197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191</v>
      </c>
      <c r="AU439" s="19" t="s">
        <v>80</v>
      </c>
    </row>
    <row r="440" spans="1:65" s="13" customFormat="1" ht="11.25">
      <c r="B440" s="200"/>
      <c r="C440" s="201"/>
      <c r="D440" s="193" t="s">
        <v>193</v>
      </c>
      <c r="E440" s="202" t="s">
        <v>19</v>
      </c>
      <c r="F440" s="203" t="s">
        <v>2220</v>
      </c>
      <c r="G440" s="201"/>
      <c r="H440" s="202" t="s">
        <v>19</v>
      </c>
      <c r="I440" s="204"/>
      <c r="J440" s="201"/>
      <c r="K440" s="201"/>
      <c r="L440" s="205"/>
      <c r="M440" s="206"/>
      <c r="N440" s="207"/>
      <c r="O440" s="207"/>
      <c r="P440" s="207"/>
      <c r="Q440" s="207"/>
      <c r="R440" s="207"/>
      <c r="S440" s="207"/>
      <c r="T440" s="208"/>
      <c r="AT440" s="209" t="s">
        <v>193</v>
      </c>
      <c r="AU440" s="209" t="s">
        <v>80</v>
      </c>
      <c r="AV440" s="13" t="s">
        <v>78</v>
      </c>
      <c r="AW440" s="13" t="s">
        <v>33</v>
      </c>
      <c r="AX440" s="13" t="s">
        <v>71</v>
      </c>
      <c r="AY440" s="209" t="s">
        <v>180</v>
      </c>
    </row>
    <row r="441" spans="1:65" s="14" customFormat="1" ht="11.25">
      <c r="B441" s="210"/>
      <c r="C441" s="211"/>
      <c r="D441" s="193" t="s">
        <v>193</v>
      </c>
      <c r="E441" s="212" t="s">
        <v>19</v>
      </c>
      <c r="F441" s="213" t="s">
        <v>2241</v>
      </c>
      <c r="G441" s="211"/>
      <c r="H441" s="214">
        <v>6</v>
      </c>
      <c r="I441" s="215"/>
      <c r="J441" s="211"/>
      <c r="K441" s="211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193</v>
      </c>
      <c r="AU441" s="220" t="s">
        <v>80</v>
      </c>
      <c r="AV441" s="14" t="s">
        <v>80</v>
      </c>
      <c r="AW441" s="14" t="s">
        <v>33</v>
      </c>
      <c r="AX441" s="14" t="s">
        <v>71</v>
      </c>
      <c r="AY441" s="220" t="s">
        <v>180</v>
      </c>
    </row>
    <row r="442" spans="1:65" s="15" customFormat="1" ht="11.25">
      <c r="B442" s="221"/>
      <c r="C442" s="222"/>
      <c r="D442" s="193" t="s">
        <v>193</v>
      </c>
      <c r="E442" s="223" t="s">
        <v>19</v>
      </c>
      <c r="F442" s="224" t="s">
        <v>238</v>
      </c>
      <c r="G442" s="222"/>
      <c r="H442" s="225">
        <v>6</v>
      </c>
      <c r="I442" s="226"/>
      <c r="J442" s="222"/>
      <c r="K442" s="222"/>
      <c r="L442" s="227"/>
      <c r="M442" s="228"/>
      <c r="N442" s="229"/>
      <c r="O442" s="229"/>
      <c r="P442" s="229"/>
      <c r="Q442" s="229"/>
      <c r="R442" s="229"/>
      <c r="S442" s="229"/>
      <c r="T442" s="230"/>
      <c r="AT442" s="231" t="s">
        <v>193</v>
      </c>
      <c r="AU442" s="231" t="s">
        <v>80</v>
      </c>
      <c r="AV442" s="15" t="s">
        <v>187</v>
      </c>
      <c r="AW442" s="15" t="s">
        <v>33</v>
      </c>
      <c r="AX442" s="15" t="s">
        <v>78</v>
      </c>
      <c r="AY442" s="231" t="s">
        <v>180</v>
      </c>
    </row>
    <row r="443" spans="1:65" s="2" customFormat="1" ht="24.2" customHeight="1">
      <c r="A443" s="36"/>
      <c r="B443" s="37"/>
      <c r="C443" s="180" t="s">
        <v>697</v>
      </c>
      <c r="D443" s="180" t="s">
        <v>182</v>
      </c>
      <c r="E443" s="181" t="s">
        <v>1268</v>
      </c>
      <c r="F443" s="182" t="s">
        <v>1269</v>
      </c>
      <c r="G443" s="183" t="s">
        <v>230</v>
      </c>
      <c r="H443" s="184">
        <v>6</v>
      </c>
      <c r="I443" s="185"/>
      <c r="J443" s="186">
        <f>ROUND(I443*H443,2)</f>
        <v>0</v>
      </c>
      <c r="K443" s="182" t="s">
        <v>186</v>
      </c>
      <c r="L443" s="41"/>
      <c r="M443" s="187" t="s">
        <v>19</v>
      </c>
      <c r="N443" s="188" t="s">
        <v>42</v>
      </c>
      <c r="O443" s="66"/>
      <c r="P443" s="189">
        <f>O443*H443</f>
        <v>0</v>
      </c>
      <c r="Q443" s="189">
        <v>2.0000000000000001E-4</v>
      </c>
      <c r="R443" s="189">
        <f>Q443*H443</f>
        <v>1.2000000000000001E-3</v>
      </c>
      <c r="S443" s="189">
        <v>0</v>
      </c>
      <c r="T443" s="190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1" t="s">
        <v>312</v>
      </c>
      <c r="AT443" s="191" t="s">
        <v>182</v>
      </c>
      <c r="AU443" s="191" t="s">
        <v>80</v>
      </c>
      <c r="AY443" s="19" t="s">
        <v>180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9" t="s">
        <v>78</v>
      </c>
      <c r="BK443" s="192">
        <f>ROUND(I443*H443,2)</f>
        <v>0</v>
      </c>
      <c r="BL443" s="19" t="s">
        <v>312</v>
      </c>
      <c r="BM443" s="191" t="s">
        <v>2244</v>
      </c>
    </row>
    <row r="444" spans="1:65" s="2" customFormat="1" ht="11.25">
      <c r="A444" s="36"/>
      <c r="B444" s="37"/>
      <c r="C444" s="38"/>
      <c r="D444" s="193" t="s">
        <v>189</v>
      </c>
      <c r="E444" s="38"/>
      <c r="F444" s="194" t="s">
        <v>1271</v>
      </c>
      <c r="G444" s="38"/>
      <c r="H444" s="38"/>
      <c r="I444" s="195"/>
      <c r="J444" s="38"/>
      <c r="K444" s="38"/>
      <c r="L444" s="41"/>
      <c r="M444" s="196"/>
      <c r="N444" s="197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189</v>
      </c>
      <c r="AU444" s="19" t="s">
        <v>80</v>
      </c>
    </row>
    <row r="445" spans="1:65" s="2" customFormat="1" ht="11.25">
      <c r="A445" s="36"/>
      <c r="B445" s="37"/>
      <c r="C445" s="38"/>
      <c r="D445" s="198" t="s">
        <v>191</v>
      </c>
      <c r="E445" s="38"/>
      <c r="F445" s="199" t="s">
        <v>1272</v>
      </c>
      <c r="G445" s="38"/>
      <c r="H445" s="38"/>
      <c r="I445" s="195"/>
      <c r="J445" s="38"/>
      <c r="K445" s="38"/>
      <c r="L445" s="41"/>
      <c r="M445" s="196"/>
      <c r="N445" s="197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191</v>
      </c>
      <c r="AU445" s="19" t="s">
        <v>80</v>
      </c>
    </row>
    <row r="446" spans="1:65" s="13" customFormat="1" ht="11.25">
      <c r="B446" s="200"/>
      <c r="C446" s="201"/>
      <c r="D446" s="193" t="s">
        <v>193</v>
      </c>
      <c r="E446" s="202" t="s">
        <v>19</v>
      </c>
      <c r="F446" s="203" t="s">
        <v>2220</v>
      </c>
      <c r="G446" s="201"/>
      <c r="H446" s="202" t="s">
        <v>19</v>
      </c>
      <c r="I446" s="204"/>
      <c r="J446" s="201"/>
      <c r="K446" s="201"/>
      <c r="L446" s="205"/>
      <c r="M446" s="206"/>
      <c r="N446" s="207"/>
      <c r="O446" s="207"/>
      <c r="P446" s="207"/>
      <c r="Q446" s="207"/>
      <c r="R446" s="207"/>
      <c r="S446" s="207"/>
      <c r="T446" s="208"/>
      <c r="AT446" s="209" t="s">
        <v>193</v>
      </c>
      <c r="AU446" s="209" t="s">
        <v>80</v>
      </c>
      <c r="AV446" s="13" t="s">
        <v>78</v>
      </c>
      <c r="AW446" s="13" t="s">
        <v>33</v>
      </c>
      <c r="AX446" s="13" t="s">
        <v>71</v>
      </c>
      <c r="AY446" s="209" t="s">
        <v>180</v>
      </c>
    </row>
    <row r="447" spans="1:65" s="14" customFormat="1" ht="11.25">
      <c r="B447" s="210"/>
      <c r="C447" s="211"/>
      <c r="D447" s="193" t="s">
        <v>193</v>
      </c>
      <c r="E447" s="212" t="s">
        <v>19</v>
      </c>
      <c r="F447" s="213" t="s">
        <v>2241</v>
      </c>
      <c r="G447" s="211"/>
      <c r="H447" s="214">
        <v>6</v>
      </c>
      <c r="I447" s="215"/>
      <c r="J447" s="211"/>
      <c r="K447" s="211"/>
      <c r="L447" s="216"/>
      <c r="M447" s="217"/>
      <c r="N447" s="218"/>
      <c r="O447" s="218"/>
      <c r="P447" s="218"/>
      <c r="Q447" s="218"/>
      <c r="R447" s="218"/>
      <c r="S447" s="218"/>
      <c r="T447" s="219"/>
      <c r="AT447" s="220" t="s">
        <v>193</v>
      </c>
      <c r="AU447" s="220" t="s">
        <v>80</v>
      </c>
      <c r="AV447" s="14" t="s">
        <v>80</v>
      </c>
      <c r="AW447" s="14" t="s">
        <v>33</v>
      </c>
      <c r="AX447" s="14" t="s">
        <v>71</v>
      </c>
      <c r="AY447" s="220" t="s">
        <v>180</v>
      </c>
    </row>
    <row r="448" spans="1:65" s="15" customFormat="1" ht="11.25">
      <c r="B448" s="221"/>
      <c r="C448" s="222"/>
      <c r="D448" s="193" t="s">
        <v>193</v>
      </c>
      <c r="E448" s="223" t="s">
        <v>19</v>
      </c>
      <c r="F448" s="224" t="s">
        <v>238</v>
      </c>
      <c r="G448" s="222"/>
      <c r="H448" s="225">
        <v>6</v>
      </c>
      <c r="I448" s="226"/>
      <c r="J448" s="222"/>
      <c r="K448" s="222"/>
      <c r="L448" s="227"/>
      <c r="M448" s="228"/>
      <c r="N448" s="229"/>
      <c r="O448" s="229"/>
      <c r="P448" s="229"/>
      <c r="Q448" s="229"/>
      <c r="R448" s="229"/>
      <c r="S448" s="229"/>
      <c r="T448" s="230"/>
      <c r="AT448" s="231" t="s">
        <v>193</v>
      </c>
      <c r="AU448" s="231" t="s">
        <v>80</v>
      </c>
      <c r="AV448" s="15" t="s">
        <v>187</v>
      </c>
      <c r="AW448" s="15" t="s">
        <v>33</v>
      </c>
      <c r="AX448" s="15" t="s">
        <v>78</v>
      </c>
      <c r="AY448" s="231" t="s">
        <v>180</v>
      </c>
    </row>
    <row r="449" spans="1:65" s="2" customFormat="1" ht="24.2" customHeight="1">
      <c r="A449" s="36"/>
      <c r="B449" s="37"/>
      <c r="C449" s="180" t="s">
        <v>706</v>
      </c>
      <c r="D449" s="180" t="s">
        <v>182</v>
      </c>
      <c r="E449" s="181" t="s">
        <v>2245</v>
      </c>
      <c r="F449" s="182" t="s">
        <v>2246</v>
      </c>
      <c r="G449" s="183" t="s">
        <v>230</v>
      </c>
      <c r="H449" s="184">
        <v>6</v>
      </c>
      <c r="I449" s="185"/>
      <c r="J449" s="186">
        <f>ROUND(I449*H449,2)</f>
        <v>0</v>
      </c>
      <c r="K449" s="182" t="s">
        <v>186</v>
      </c>
      <c r="L449" s="41"/>
      <c r="M449" s="187" t="s">
        <v>19</v>
      </c>
      <c r="N449" s="188" t="s">
        <v>42</v>
      </c>
      <c r="O449" s="66"/>
      <c r="P449" s="189">
        <f>O449*H449</f>
        <v>0</v>
      </c>
      <c r="Q449" s="189">
        <v>7.4999999999999997E-3</v>
      </c>
      <c r="R449" s="189">
        <f>Q449*H449</f>
        <v>4.4999999999999998E-2</v>
      </c>
      <c r="S449" s="189">
        <v>0</v>
      </c>
      <c r="T449" s="190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191" t="s">
        <v>312</v>
      </c>
      <c r="AT449" s="191" t="s">
        <v>182</v>
      </c>
      <c r="AU449" s="191" t="s">
        <v>80</v>
      </c>
      <c r="AY449" s="19" t="s">
        <v>180</v>
      </c>
      <c r="BE449" s="192">
        <f>IF(N449="základní",J449,0)</f>
        <v>0</v>
      </c>
      <c r="BF449" s="192">
        <f>IF(N449="snížená",J449,0)</f>
        <v>0</v>
      </c>
      <c r="BG449" s="192">
        <f>IF(N449="zákl. přenesená",J449,0)</f>
        <v>0</v>
      </c>
      <c r="BH449" s="192">
        <f>IF(N449="sníž. přenesená",J449,0)</f>
        <v>0</v>
      </c>
      <c r="BI449" s="192">
        <f>IF(N449="nulová",J449,0)</f>
        <v>0</v>
      </c>
      <c r="BJ449" s="19" t="s">
        <v>78</v>
      </c>
      <c r="BK449" s="192">
        <f>ROUND(I449*H449,2)</f>
        <v>0</v>
      </c>
      <c r="BL449" s="19" t="s">
        <v>312</v>
      </c>
      <c r="BM449" s="191" t="s">
        <v>2247</v>
      </c>
    </row>
    <row r="450" spans="1:65" s="2" customFormat="1" ht="19.5">
      <c r="A450" s="36"/>
      <c r="B450" s="37"/>
      <c r="C450" s="38"/>
      <c r="D450" s="193" t="s">
        <v>189</v>
      </c>
      <c r="E450" s="38"/>
      <c r="F450" s="194" t="s">
        <v>2248</v>
      </c>
      <c r="G450" s="38"/>
      <c r="H450" s="38"/>
      <c r="I450" s="195"/>
      <c r="J450" s="38"/>
      <c r="K450" s="38"/>
      <c r="L450" s="41"/>
      <c r="M450" s="196"/>
      <c r="N450" s="197"/>
      <c r="O450" s="66"/>
      <c r="P450" s="66"/>
      <c r="Q450" s="66"/>
      <c r="R450" s="66"/>
      <c r="S450" s="66"/>
      <c r="T450" s="67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9" t="s">
        <v>189</v>
      </c>
      <c r="AU450" s="19" t="s">
        <v>80</v>
      </c>
    </row>
    <row r="451" spans="1:65" s="2" customFormat="1" ht="11.25">
      <c r="A451" s="36"/>
      <c r="B451" s="37"/>
      <c r="C451" s="38"/>
      <c r="D451" s="198" t="s">
        <v>191</v>
      </c>
      <c r="E451" s="38"/>
      <c r="F451" s="199" t="s">
        <v>2249</v>
      </c>
      <c r="G451" s="38"/>
      <c r="H451" s="38"/>
      <c r="I451" s="195"/>
      <c r="J451" s="38"/>
      <c r="K451" s="38"/>
      <c r="L451" s="41"/>
      <c r="M451" s="196"/>
      <c r="N451" s="197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191</v>
      </c>
      <c r="AU451" s="19" t="s">
        <v>80</v>
      </c>
    </row>
    <row r="452" spans="1:65" s="13" customFormat="1" ht="11.25">
      <c r="B452" s="200"/>
      <c r="C452" s="201"/>
      <c r="D452" s="193" t="s">
        <v>193</v>
      </c>
      <c r="E452" s="202" t="s">
        <v>19</v>
      </c>
      <c r="F452" s="203" t="s">
        <v>2220</v>
      </c>
      <c r="G452" s="201"/>
      <c r="H452" s="202" t="s">
        <v>19</v>
      </c>
      <c r="I452" s="204"/>
      <c r="J452" s="201"/>
      <c r="K452" s="201"/>
      <c r="L452" s="205"/>
      <c r="M452" s="206"/>
      <c r="N452" s="207"/>
      <c r="O452" s="207"/>
      <c r="P452" s="207"/>
      <c r="Q452" s="207"/>
      <c r="R452" s="207"/>
      <c r="S452" s="207"/>
      <c r="T452" s="208"/>
      <c r="AT452" s="209" t="s">
        <v>193</v>
      </c>
      <c r="AU452" s="209" t="s">
        <v>80</v>
      </c>
      <c r="AV452" s="13" t="s">
        <v>78</v>
      </c>
      <c r="AW452" s="13" t="s">
        <v>33</v>
      </c>
      <c r="AX452" s="13" t="s">
        <v>71</v>
      </c>
      <c r="AY452" s="209" t="s">
        <v>180</v>
      </c>
    </row>
    <row r="453" spans="1:65" s="14" customFormat="1" ht="11.25">
      <c r="B453" s="210"/>
      <c r="C453" s="211"/>
      <c r="D453" s="193" t="s">
        <v>193</v>
      </c>
      <c r="E453" s="212" t="s">
        <v>19</v>
      </c>
      <c r="F453" s="213" t="s">
        <v>2241</v>
      </c>
      <c r="G453" s="211"/>
      <c r="H453" s="214">
        <v>6</v>
      </c>
      <c r="I453" s="215"/>
      <c r="J453" s="211"/>
      <c r="K453" s="211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193</v>
      </c>
      <c r="AU453" s="220" t="s">
        <v>80</v>
      </c>
      <c r="AV453" s="14" t="s">
        <v>80</v>
      </c>
      <c r="AW453" s="14" t="s">
        <v>33</v>
      </c>
      <c r="AX453" s="14" t="s">
        <v>71</v>
      </c>
      <c r="AY453" s="220" t="s">
        <v>180</v>
      </c>
    </row>
    <row r="454" spans="1:65" s="15" customFormat="1" ht="11.25">
      <c r="B454" s="221"/>
      <c r="C454" s="222"/>
      <c r="D454" s="193" t="s">
        <v>193</v>
      </c>
      <c r="E454" s="223" t="s">
        <v>19</v>
      </c>
      <c r="F454" s="224" t="s">
        <v>238</v>
      </c>
      <c r="G454" s="222"/>
      <c r="H454" s="225">
        <v>6</v>
      </c>
      <c r="I454" s="226"/>
      <c r="J454" s="222"/>
      <c r="K454" s="222"/>
      <c r="L454" s="227"/>
      <c r="M454" s="228"/>
      <c r="N454" s="229"/>
      <c r="O454" s="229"/>
      <c r="P454" s="229"/>
      <c r="Q454" s="229"/>
      <c r="R454" s="229"/>
      <c r="S454" s="229"/>
      <c r="T454" s="230"/>
      <c r="AT454" s="231" t="s">
        <v>193</v>
      </c>
      <c r="AU454" s="231" t="s">
        <v>80</v>
      </c>
      <c r="AV454" s="15" t="s">
        <v>187</v>
      </c>
      <c r="AW454" s="15" t="s">
        <v>33</v>
      </c>
      <c r="AX454" s="15" t="s">
        <v>78</v>
      </c>
      <c r="AY454" s="231" t="s">
        <v>180</v>
      </c>
    </row>
    <row r="455" spans="1:65" s="2" customFormat="1" ht="24.2" customHeight="1">
      <c r="A455" s="36"/>
      <c r="B455" s="37"/>
      <c r="C455" s="180" t="s">
        <v>327</v>
      </c>
      <c r="D455" s="180" t="s">
        <v>182</v>
      </c>
      <c r="E455" s="181" t="s">
        <v>1280</v>
      </c>
      <c r="F455" s="182" t="s">
        <v>1281</v>
      </c>
      <c r="G455" s="183" t="s">
        <v>230</v>
      </c>
      <c r="H455" s="184">
        <v>6.18</v>
      </c>
      <c r="I455" s="185"/>
      <c r="J455" s="186">
        <f>ROUND(I455*H455,2)</f>
        <v>0</v>
      </c>
      <c r="K455" s="182" t="s">
        <v>186</v>
      </c>
      <c r="L455" s="41"/>
      <c r="M455" s="187" t="s">
        <v>19</v>
      </c>
      <c r="N455" s="188" t="s">
        <v>42</v>
      </c>
      <c r="O455" s="66"/>
      <c r="P455" s="189">
        <f>O455*H455</f>
        <v>0</v>
      </c>
      <c r="Q455" s="189">
        <v>0</v>
      </c>
      <c r="R455" s="189">
        <f>Q455*H455</f>
        <v>0</v>
      </c>
      <c r="S455" s="189">
        <v>2.5000000000000001E-3</v>
      </c>
      <c r="T455" s="190">
        <f>S455*H455</f>
        <v>1.545E-2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91" t="s">
        <v>312</v>
      </c>
      <c r="AT455" s="191" t="s">
        <v>182</v>
      </c>
      <c r="AU455" s="191" t="s">
        <v>80</v>
      </c>
      <c r="AY455" s="19" t="s">
        <v>180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9" t="s">
        <v>78</v>
      </c>
      <c r="BK455" s="192">
        <f>ROUND(I455*H455,2)</f>
        <v>0</v>
      </c>
      <c r="BL455" s="19" t="s">
        <v>312</v>
      </c>
      <c r="BM455" s="191" t="s">
        <v>2250</v>
      </c>
    </row>
    <row r="456" spans="1:65" s="2" customFormat="1" ht="11.25">
      <c r="A456" s="36"/>
      <c r="B456" s="37"/>
      <c r="C456" s="38"/>
      <c r="D456" s="193" t="s">
        <v>189</v>
      </c>
      <c r="E456" s="38"/>
      <c r="F456" s="194" t="s">
        <v>1283</v>
      </c>
      <c r="G456" s="38"/>
      <c r="H456" s="38"/>
      <c r="I456" s="195"/>
      <c r="J456" s="38"/>
      <c r="K456" s="38"/>
      <c r="L456" s="41"/>
      <c r="M456" s="196"/>
      <c r="N456" s="197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189</v>
      </c>
      <c r="AU456" s="19" t="s">
        <v>80</v>
      </c>
    </row>
    <row r="457" spans="1:65" s="2" customFormat="1" ht="11.25">
      <c r="A457" s="36"/>
      <c r="B457" s="37"/>
      <c r="C457" s="38"/>
      <c r="D457" s="198" t="s">
        <v>191</v>
      </c>
      <c r="E457" s="38"/>
      <c r="F457" s="199" t="s">
        <v>1284</v>
      </c>
      <c r="G457" s="38"/>
      <c r="H457" s="38"/>
      <c r="I457" s="195"/>
      <c r="J457" s="38"/>
      <c r="K457" s="38"/>
      <c r="L457" s="41"/>
      <c r="M457" s="196"/>
      <c r="N457" s="197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191</v>
      </c>
      <c r="AU457" s="19" t="s">
        <v>80</v>
      </c>
    </row>
    <row r="458" spans="1:65" s="13" customFormat="1" ht="11.25">
      <c r="B458" s="200"/>
      <c r="C458" s="201"/>
      <c r="D458" s="193" t="s">
        <v>193</v>
      </c>
      <c r="E458" s="202" t="s">
        <v>19</v>
      </c>
      <c r="F458" s="203" t="s">
        <v>2220</v>
      </c>
      <c r="G458" s="201"/>
      <c r="H458" s="202" t="s">
        <v>19</v>
      </c>
      <c r="I458" s="204"/>
      <c r="J458" s="201"/>
      <c r="K458" s="201"/>
      <c r="L458" s="205"/>
      <c r="M458" s="206"/>
      <c r="N458" s="207"/>
      <c r="O458" s="207"/>
      <c r="P458" s="207"/>
      <c r="Q458" s="207"/>
      <c r="R458" s="207"/>
      <c r="S458" s="207"/>
      <c r="T458" s="208"/>
      <c r="AT458" s="209" t="s">
        <v>193</v>
      </c>
      <c r="AU458" s="209" t="s">
        <v>80</v>
      </c>
      <c r="AV458" s="13" t="s">
        <v>78</v>
      </c>
      <c r="AW458" s="13" t="s">
        <v>33</v>
      </c>
      <c r="AX458" s="13" t="s">
        <v>71</v>
      </c>
      <c r="AY458" s="209" t="s">
        <v>180</v>
      </c>
    </row>
    <row r="459" spans="1:65" s="14" customFormat="1" ht="11.25">
      <c r="B459" s="210"/>
      <c r="C459" s="211"/>
      <c r="D459" s="193" t="s">
        <v>193</v>
      </c>
      <c r="E459" s="212" t="s">
        <v>19</v>
      </c>
      <c r="F459" s="213" t="s">
        <v>2241</v>
      </c>
      <c r="G459" s="211"/>
      <c r="H459" s="214">
        <v>6</v>
      </c>
      <c r="I459" s="215"/>
      <c r="J459" s="211"/>
      <c r="K459" s="211"/>
      <c r="L459" s="216"/>
      <c r="M459" s="217"/>
      <c r="N459" s="218"/>
      <c r="O459" s="218"/>
      <c r="P459" s="218"/>
      <c r="Q459" s="218"/>
      <c r="R459" s="218"/>
      <c r="S459" s="218"/>
      <c r="T459" s="219"/>
      <c r="AT459" s="220" t="s">
        <v>193</v>
      </c>
      <c r="AU459" s="220" t="s">
        <v>80</v>
      </c>
      <c r="AV459" s="14" t="s">
        <v>80</v>
      </c>
      <c r="AW459" s="14" t="s">
        <v>33</v>
      </c>
      <c r="AX459" s="14" t="s">
        <v>71</v>
      </c>
      <c r="AY459" s="220" t="s">
        <v>180</v>
      </c>
    </row>
    <row r="460" spans="1:65" s="14" customFormat="1" ht="11.25">
      <c r="B460" s="210"/>
      <c r="C460" s="211"/>
      <c r="D460" s="193" t="s">
        <v>193</v>
      </c>
      <c r="E460" s="212" t="s">
        <v>19</v>
      </c>
      <c r="F460" s="213" t="s">
        <v>2251</v>
      </c>
      <c r="G460" s="211"/>
      <c r="H460" s="214">
        <v>0.18</v>
      </c>
      <c r="I460" s="215"/>
      <c r="J460" s="211"/>
      <c r="K460" s="211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193</v>
      </c>
      <c r="AU460" s="220" t="s">
        <v>80</v>
      </c>
      <c r="AV460" s="14" t="s">
        <v>80</v>
      </c>
      <c r="AW460" s="14" t="s">
        <v>33</v>
      </c>
      <c r="AX460" s="14" t="s">
        <v>71</v>
      </c>
      <c r="AY460" s="220" t="s">
        <v>180</v>
      </c>
    </row>
    <row r="461" spans="1:65" s="15" customFormat="1" ht="11.25">
      <c r="B461" s="221"/>
      <c r="C461" s="222"/>
      <c r="D461" s="193" t="s">
        <v>193</v>
      </c>
      <c r="E461" s="223" t="s">
        <v>19</v>
      </c>
      <c r="F461" s="224" t="s">
        <v>238</v>
      </c>
      <c r="G461" s="222"/>
      <c r="H461" s="225">
        <v>6.18</v>
      </c>
      <c r="I461" s="226"/>
      <c r="J461" s="222"/>
      <c r="K461" s="222"/>
      <c r="L461" s="227"/>
      <c r="M461" s="228"/>
      <c r="N461" s="229"/>
      <c r="O461" s="229"/>
      <c r="P461" s="229"/>
      <c r="Q461" s="229"/>
      <c r="R461" s="229"/>
      <c r="S461" s="229"/>
      <c r="T461" s="230"/>
      <c r="AT461" s="231" t="s">
        <v>193</v>
      </c>
      <c r="AU461" s="231" t="s">
        <v>80</v>
      </c>
      <c r="AV461" s="15" t="s">
        <v>187</v>
      </c>
      <c r="AW461" s="15" t="s">
        <v>33</v>
      </c>
      <c r="AX461" s="15" t="s">
        <v>78</v>
      </c>
      <c r="AY461" s="231" t="s">
        <v>180</v>
      </c>
    </row>
    <row r="462" spans="1:65" s="2" customFormat="1" ht="24.2" customHeight="1">
      <c r="A462" s="36"/>
      <c r="B462" s="37"/>
      <c r="C462" s="180" t="s">
        <v>473</v>
      </c>
      <c r="D462" s="180" t="s">
        <v>182</v>
      </c>
      <c r="E462" s="181" t="s">
        <v>2252</v>
      </c>
      <c r="F462" s="182" t="s">
        <v>2253</v>
      </c>
      <c r="G462" s="183" t="s">
        <v>206</v>
      </c>
      <c r="H462" s="184">
        <v>1</v>
      </c>
      <c r="I462" s="185"/>
      <c r="J462" s="186">
        <f>ROUND(I462*H462,2)</f>
        <v>0</v>
      </c>
      <c r="K462" s="182" t="s">
        <v>186</v>
      </c>
      <c r="L462" s="41"/>
      <c r="M462" s="187" t="s">
        <v>19</v>
      </c>
      <c r="N462" s="188" t="s">
        <v>42</v>
      </c>
      <c r="O462" s="66"/>
      <c r="P462" s="189">
        <f>O462*H462</f>
        <v>0</v>
      </c>
      <c r="Q462" s="189">
        <v>1.7000000000000001E-4</v>
      </c>
      <c r="R462" s="189">
        <f>Q462*H462</f>
        <v>1.7000000000000001E-4</v>
      </c>
      <c r="S462" s="189">
        <v>1.5E-3</v>
      </c>
      <c r="T462" s="190">
        <f>S462*H462</f>
        <v>1.5E-3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91" t="s">
        <v>312</v>
      </c>
      <c r="AT462" s="191" t="s">
        <v>182</v>
      </c>
      <c r="AU462" s="191" t="s">
        <v>80</v>
      </c>
      <c r="AY462" s="19" t="s">
        <v>180</v>
      </c>
      <c r="BE462" s="192">
        <f>IF(N462="základní",J462,0)</f>
        <v>0</v>
      </c>
      <c r="BF462" s="192">
        <f>IF(N462="snížená",J462,0)</f>
        <v>0</v>
      </c>
      <c r="BG462" s="192">
        <f>IF(N462="zákl. přenesená",J462,0)</f>
        <v>0</v>
      </c>
      <c r="BH462" s="192">
        <f>IF(N462="sníž. přenesená",J462,0)</f>
        <v>0</v>
      </c>
      <c r="BI462" s="192">
        <f>IF(N462="nulová",J462,0)</f>
        <v>0</v>
      </c>
      <c r="BJ462" s="19" t="s">
        <v>78</v>
      </c>
      <c r="BK462" s="192">
        <f>ROUND(I462*H462,2)</f>
        <v>0</v>
      </c>
      <c r="BL462" s="19" t="s">
        <v>312</v>
      </c>
      <c r="BM462" s="191" t="s">
        <v>2254</v>
      </c>
    </row>
    <row r="463" spans="1:65" s="2" customFormat="1" ht="19.5">
      <c r="A463" s="36"/>
      <c r="B463" s="37"/>
      <c r="C463" s="38"/>
      <c r="D463" s="193" t="s">
        <v>189</v>
      </c>
      <c r="E463" s="38"/>
      <c r="F463" s="194" t="s">
        <v>2255</v>
      </c>
      <c r="G463" s="38"/>
      <c r="H463" s="38"/>
      <c r="I463" s="195"/>
      <c r="J463" s="38"/>
      <c r="K463" s="38"/>
      <c r="L463" s="41"/>
      <c r="M463" s="196"/>
      <c r="N463" s="197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189</v>
      </c>
      <c r="AU463" s="19" t="s">
        <v>80</v>
      </c>
    </row>
    <row r="464" spans="1:65" s="2" customFormat="1" ht="11.25">
      <c r="A464" s="36"/>
      <c r="B464" s="37"/>
      <c r="C464" s="38"/>
      <c r="D464" s="198" t="s">
        <v>191</v>
      </c>
      <c r="E464" s="38"/>
      <c r="F464" s="199" t="s">
        <v>2256</v>
      </c>
      <c r="G464" s="38"/>
      <c r="H464" s="38"/>
      <c r="I464" s="195"/>
      <c r="J464" s="38"/>
      <c r="K464" s="38"/>
      <c r="L464" s="41"/>
      <c r="M464" s="196"/>
      <c r="N464" s="197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191</v>
      </c>
      <c r="AU464" s="19" t="s">
        <v>80</v>
      </c>
    </row>
    <row r="465" spans="1:65" s="14" customFormat="1" ht="11.25">
      <c r="B465" s="210"/>
      <c r="C465" s="211"/>
      <c r="D465" s="193" t="s">
        <v>193</v>
      </c>
      <c r="E465" s="212" t="s">
        <v>19</v>
      </c>
      <c r="F465" s="213" t="s">
        <v>2257</v>
      </c>
      <c r="G465" s="211"/>
      <c r="H465" s="214">
        <v>1</v>
      </c>
      <c r="I465" s="215"/>
      <c r="J465" s="211"/>
      <c r="K465" s="211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193</v>
      </c>
      <c r="AU465" s="220" t="s">
        <v>80</v>
      </c>
      <c r="AV465" s="14" t="s">
        <v>80</v>
      </c>
      <c r="AW465" s="14" t="s">
        <v>33</v>
      </c>
      <c r="AX465" s="14" t="s">
        <v>78</v>
      </c>
      <c r="AY465" s="220" t="s">
        <v>180</v>
      </c>
    </row>
    <row r="466" spans="1:65" s="2" customFormat="1" ht="24.2" customHeight="1">
      <c r="A466" s="36"/>
      <c r="B466" s="37"/>
      <c r="C466" s="180" t="s">
        <v>286</v>
      </c>
      <c r="D466" s="180" t="s">
        <v>182</v>
      </c>
      <c r="E466" s="181" t="s">
        <v>2258</v>
      </c>
      <c r="F466" s="182" t="s">
        <v>2259</v>
      </c>
      <c r="G466" s="183" t="s">
        <v>230</v>
      </c>
      <c r="H466" s="184">
        <v>6.375</v>
      </c>
      <c r="I466" s="185"/>
      <c r="J466" s="186">
        <f>ROUND(I466*H466,2)</f>
        <v>0</v>
      </c>
      <c r="K466" s="182" t="s">
        <v>186</v>
      </c>
      <c r="L466" s="41"/>
      <c r="M466" s="187" t="s">
        <v>19</v>
      </c>
      <c r="N466" s="188" t="s">
        <v>42</v>
      </c>
      <c r="O466" s="66"/>
      <c r="P466" s="189">
        <f>O466*H466</f>
        <v>0</v>
      </c>
      <c r="Q466" s="189">
        <v>4.0000000000000002E-4</v>
      </c>
      <c r="R466" s="189">
        <f>Q466*H466</f>
        <v>2.5500000000000002E-3</v>
      </c>
      <c r="S466" s="189">
        <v>0</v>
      </c>
      <c r="T466" s="190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91" t="s">
        <v>312</v>
      </c>
      <c r="AT466" s="191" t="s">
        <v>182</v>
      </c>
      <c r="AU466" s="191" t="s">
        <v>80</v>
      </c>
      <c r="AY466" s="19" t="s">
        <v>180</v>
      </c>
      <c r="BE466" s="192">
        <f>IF(N466="základní",J466,0)</f>
        <v>0</v>
      </c>
      <c r="BF466" s="192">
        <f>IF(N466="snížená",J466,0)</f>
        <v>0</v>
      </c>
      <c r="BG466" s="192">
        <f>IF(N466="zákl. přenesená",J466,0)</f>
        <v>0</v>
      </c>
      <c r="BH466" s="192">
        <f>IF(N466="sníž. přenesená",J466,0)</f>
        <v>0</v>
      </c>
      <c r="BI466" s="192">
        <f>IF(N466="nulová",J466,0)</f>
        <v>0</v>
      </c>
      <c r="BJ466" s="19" t="s">
        <v>78</v>
      </c>
      <c r="BK466" s="192">
        <f>ROUND(I466*H466,2)</f>
        <v>0</v>
      </c>
      <c r="BL466" s="19" t="s">
        <v>312</v>
      </c>
      <c r="BM466" s="191" t="s">
        <v>2260</v>
      </c>
    </row>
    <row r="467" spans="1:65" s="2" customFormat="1" ht="19.5">
      <c r="A467" s="36"/>
      <c r="B467" s="37"/>
      <c r="C467" s="38"/>
      <c r="D467" s="193" t="s">
        <v>189</v>
      </c>
      <c r="E467" s="38"/>
      <c r="F467" s="194" t="s">
        <v>2261</v>
      </c>
      <c r="G467" s="38"/>
      <c r="H467" s="38"/>
      <c r="I467" s="195"/>
      <c r="J467" s="38"/>
      <c r="K467" s="38"/>
      <c r="L467" s="41"/>
      <c r="M467" s="196"/>
      <c r="N467" s="197"/>
      <c r="O467" s="66"/>
      <c r="P467" s="66"/>
      <c r="Q467" s="66"/>
      <c r="R467" s="66"/>
      <c r="S467" s="66"/>
      <c r="T467" s="67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T467" s="19" t="s">
        <v>189</v>
      </c>
      <c r="AU467" s="19" t="s">
        <v>80</v>
      </c>
    </row>
    <row r="468" spans="1:65" s="2" customFormat="1" ht="11.25">
      <c r="A468" s="36"/>
      <c r="B468" s="37"/>
      <c r="C468" s="38"/>
      <c r="D468" s="198" t="s">
        <v>191</v>
      </c>
      <c r="E468" s="38"/>
      <c r="F468" s="199" t="s">
        <v>2262</v>
      </c>
      <c r="G468" s="38"/>
      <c r="H468" s="38"/>
      <c r="I468" s="195"/>
      <c r="J468" s="38"/>
      <c r="K468" s="38"/>
      <c r="L468" s="41"/>
      <c r="M468" s="196"/>
      <c r="N468" s="197"/>
      <c r="O468" s="66"/>
      <c r="P468" s="66"/>
      <c r="Q468" s="66"/>
      <c r="R468" s="66"/>
      <c r="S468" s="66"/>
      <c r="T468" s="67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9" t="s">
        <v>191</v>
      </c>
      <c r="AU468" s="19" t="s">
        <v>80</v>
      </c>
    </row>
    <row r="469" spans="1:65" s="13" customFormat="1" ht="11.25">
      <c r="B469" s="200"/>
      <c r="C469" s="201"/>
      <c r="D469" s="193" t="s">
        <v>193</v>
      </c>
      <c r="E469" s="202" t="s">
        <v>19</v>
      </c>
      <c r="F469" s="203" t="s">
        <v>2220</v>
      </c>
      <c r="G469" s="201"/>
      <c r="H469" s="202" t="s">
        <v>19</v>
      </c>
      <c r="I469" s="204"/>
      <c r="J469" s="201"/>
      <c r="K469" s="201"/>
      <c r="L469" s="205"/>
      <c r="M469" s="206"/>
      <c r="N469" s="207"/>
      <c r="O469" s="207"/>
      <c r="P469" s="207"/>
      <c r="Q469" s="207"/>
      <c r="R469" s="207"/>
      <c r="S469" s="207"/>
      <c r="T469" s="208"/>
      <c r="AT469" s="209" t="s">
        <v>193</v>
      </c>
      <c r="AU469" s="209" t="s">
        <v>80</v>
      </c>
      <c r="AV469" s="13" t="s">
        <v>78</v>
      </c>
      <c r="AW469" s="13" t="s">
        <v>33</v>
      </c>
      <c r="AX469" s="13" t="s">
        <v>71</v>
      </c>
      <c r="AY469" s="209" t="s">
        <v>180</v>
      </c>
    </row>
    <row r="470" spans="1:65" s="14" customFormat="1" ht="11.25">
      <c r="B470" s="210"/>
      <c r="C470" s="211"/>
      <c r="D470" s="193" t="s">
        <v>193</v>
      </c>
      <c r="E470" s="212" t="s">
        <v>19</v>
      </c>
      <c r="F470" s="213" t="s">
        <v>2241</v>
      </c>
      <c r="G470" s="211"/>
      <c r="H470" s="214">
        <v>6</v>
      </c>
      <c r="I470" s="215"/>
      <c r="J470" s="211"/>
      <c r="K470" s="211"/>
      <c r="L470" s="216"/>
      <c r="M470" s="217"/>
      <c r="N470" s="218"/>
      <c r="O470" s="218"/>
      <c r="P470" s="218"/>
      <c r="Q470" s="218"/>
      <c r="R470" s="218"/>
      <c r="S470" s="218"/>
      <c r="T470" s="219"/>
      <c r="AT470" s="220" t="s">
        <v>193</v>
      </c>
      <c r="AU470" s="220" t="s">
        <v>80</v>
      </c>
      <c r="AV470" s="14" t="s">
        <v>80</v>
      </c>
      <c r="AW470" s="14" t="s">
        <v>33</v>
      </c>
      <c r="AX470" s="14" t="s">
        <v>71</v>
      </c>
      <c r="AY470" s="220" t="s">
        <v>180</v>
      </c>
    </row>
    <row r="471" spans="1:65" s="14" customFormat="1" ht="11.25">
      <c r="B471" s="210"/>
      <c r="C471" s="211"/>
      <c r="D471" s="193" t="s">
        <v>193</v>
      </c>
      <c r="E471" s="212" t="s">
        <v>19</v>
      </c>
      <c r="F471" s="213" t="s">
        <v>2263</v>
      </c>
      <c r="G471" s="211"/>
      <c r="H471" s="214">
        <v>0.375</v>
      </c>
      <c r="I471" s="215"/>
      <c r="J471" s="211"/>
      <c r="K471" s="211"/>
      <c r="L471" s="216"/>
      <c r="M471" s="217"/>
      <c r="N471" s="218"/>
      <c r="O471" s="218"/>
      <c r="P471" s="218"/>
      <c r="Q471" s="218"/>
      <c r="R471" s="218"/>
      <c r="S471" s="218"/>
      <c r="T471" s="219"/>
      <c r="AT471" s="220" t="s">
        <v>193</v>
      </c>
      <c r="AU471" s="220" t="s">
        <v>80</v>
      </c>
      <c r="AV471" s="14" t="s">
        <v>80</v>
      </c>
      <c r="AW471" s="14" t="s">
        <v>33</v>
      </c>
      <c r="AX471" s="14" t="s">
        <v>71</v>
      </c>
      <c r="AY471" s="220" t="s">
        <v>180</v>
      </c>
    </row>
    <row r="472" spans="1:65" s="15" customFormat="1" ht="11.25">
      <c r="B472" s="221"/>
      <c r="C472" s="222"/>
      <c r="D472" s="193" t="s">
        <v>193</v>
      </c>
      <c r="E472" s="223" t="s">
        <v>19</v>
      </c>
      <c r="F472" s="224" t="s">
        <v>238</v>
      </c>
      <c r="G472" s="222"/>
      <c r="H472" s="225">
        <v>6.375</v>
      </c>
      <c r="I472" s="226"/>
      <c r="J472" s="222"/>
      <c r="K472" s="222"/>
      <c r="L472" s="227"/>
      <c r="M472" s="228"/>
      <c r="N472" s="229"/>
      <c r="O472" s="229"/>
      <c r="P472" s="229"/>
      <c r="Q472" s="229"/>
      <c r="R472" s="229"/>
      <c r="S472" s="229"/>
      <c r="T472" s="230"/>
      <c r="AT472" s="231" t="s">
        <v>193</v>
      </c>
      <c r="AU472" s="231" t="s">
        <v>80</v>
      </c>
      <c r="AV472" s="15" t="s">
        <v>187</v>
      </c>
      <c r="AW472" s="15" t="s">
        <v>33</v>
      </c>
      <c r="AX472" s="15" t="s">
        <v>78</v>
      </c>
      <c r="AY472" s="231" t="s">
        <v>180</v>
      </c>
    </row>
    <row r="473" spans="1:65" s="2" customFormat="1" ht="33" customHeight="1">
      <c r="A473" s="36"/>
      <c r="B473" s="37"/>
      <c r="C473" s="232" t="s">
        <v>288</v>
      </c>
      <c r="D473" s="232" t="s">
        <v>301</v>
      </c>
      <c r="E473" s="233" t="s">
        <v>2264</v>
      </c>
      <c r="F473" s="234" t="s">
        <v>2265</v>
      </c>
      <c r="G473" s="235" t="s">
        <v>230</v>
      </c>
      <c r="H473" s="236">
        <v>7.0129999999999999</v>
      </c>
      <c r="I473" s="237"/>
      <c r="J473" s="238">
        <f>ROUND(I473*H473,2)</f>
        <v>0</v>
      </c>
      <c r="K473" s="234" t="s">
        <v>304</v>
      </c>
      <c r="L473" s="239"/>
      <c r="M473" s="240" t="s">
        <v>19</v>
      </c>
      <c r="N473" s="241" t="s">
        <v>42</v>
      </c>
      <c r="O473" s="66"/>
      <c r="P473" s="189">
        <f>O473*H473</f>
        <v>0</v>
      </c>
      <c r="Q473" s="189">
        <v>2.64E-3</v>
      </c>
      <c r="R473" s="189">
        <f>Q473*H473</f>
        <v>1.8514320000000001E-2</v>
      </c>
      <c r="S473" s="189">
        <v>0</v>
      </c>
      <c r="T473" s="190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91" t="s">
        <v>475</v>
      </c>
      <c r="AT473" s="191" t="s">
        <v>301</v>
      </c>
      <c r="AU473" s="191" t="s">
        <v>80</v>
      </c>
      <c r="AY473" s="19" t="s">
        <v>180</v>
      </c>
      <c r="BE473" s="192">
        <f>IF(N473="základní",J473,0)</f>
        <v>0</v>
      </c>
      <c r="BF473" s="192">
        <f>IF(N473="snížená",J473,0)</f>
        <v>0</v>
      </c>
      <c r="BG473" s="192">
        <f>IF(N473="zákl. přenesená",J473,0)</f>
        <v>0</v>
      </c>
      <c r="BH473" s="192">
        <f>IF(N473="sníž. přenesená",J473,0)</f>
        <v>0</v>
      </c>
      <c r="BI473" s="192">
        <f>IF(N473="nulová",J473,0)</f>
        <v>0</v>
      </c>
      <c r="BJ473" s="19" t="s">
        <v>78</v>
      </c>
      <c r="BK473" s="192">
        <f>ROUND(I473*H473,2)</f>
        <v>0</v>
      </c>
      <c r="BL473" s="19" t="s">
        <v>312</v>
      </c>
      <c r="BM473" s="191" t="s">
        <v>2266</v>
      </c>
    </row>
    <row r="474" spans="1:65" s="2" customFormat="1" ht="19.5">
      <c r="A474" s="36"/>
      <c r="B474" s="37"/>
      <c r="C474" s="38"/>
      <c r="D474" s="193" t="s">
        <v>189</v>
      </c>
      <c r="E474" s="38"/>
      <c r="F474" s="194" t="s">
        <v>2265</v>
      </c>
      <c r="G474" s="38"/>
      <c r="H474" s="38"/>
      <c r="I474" s="195"/>
      <c r="J474" s="38"/>
      <c r="K474" s="38"/>
      <c r="L474" s="41"/>
      <c r="M474" s="196"/>
      <c r="N474" s="197"/>
      <c r="O474" s="66"/>
      <c r="P474" s="66"/>
      <c r="Q474" s="66"/>
      <c r="R474" s="66"/>
      <c r="S474" s="66"/>
      <c r="T474" s="67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9" t="s">
        <v>189</v>
      </c>
      <c r="AU474" s="19" t="s">
        <v>80</v>
      </c>
    </row>
    <row r="475" spans="1:65" s="14" customFormat="1" ht="11.25">
      <c r="B475" s="210"/>
      <c r="C475" s="211"/>
      <c r="D475" s="193" t="s">
        <v>193</v>
      </c>
      <c r="E475" s="212" t="s">
        <v>19</v>
      </c>
      <c r="F475" s="213" t="s">
        <v>2267</v>
      </c>
      <c r="G475" s="211"/>
      <c r="H475" s="214">
        <v>6.375</v>
      </c>
      <c r="I475" s="215"/>
      <c r="J475" s="211"/>
      <c r="K475" s="211"/>
      <c r="L475" s="216"/>
      <c r="M475" s="217"/>
      <c r="N475" s="218"/>
      <c r="O475" s="218"/>
      <c r="P475" s="218"/>
      <c r="Q475" s="218"/>
      <c r="R475" s="218"/>
      <c r="S475" s="218"/>
      <c r="T475" s="219"/>
      <c r="AT475" s="220" t="s">
        <v>193</v>
      </c>
      <c r="AU475" s="220" t="s">
        <v>80</v>
      </c>
      <c r="AV475" s="14" t="s">
        <v>80</v>
      </c>
      <c r="AW475" s="14" t="s">
        <v>33</v>
      </c>
      <c r="AX475" s="14" t="s">
        <v>78</v>
      </c>
      <c r="AY475" s="220" t="s">
        <v>180</v>
      </c>
    </row>
    <row r="476" spans="1:65" s="14" customFormat="1" ht="11.25">
      <c r="B476" s="210"/>
      <c r="C476" s="211"/>
      <c r="D476" s="193" t="s">
        <v>193</v>
      </c>
      <c r="E476" s="211"/>
      <c r="F476" s="213" t="s">
        <v>2268</v>
      </c>
      <c r="G476" s="211"/>
      <c r="H476" s="214">
        <v>7.0129999999999999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193</v>
      </c>
      <c r="AU476" s="220" t="s">
        <v>80</v>
      </c>
      <c r="AV476" s="14" t="s">
        <v>80</v>
      </c>
      <c r="AW476" s="14" t="s">
        <v>4</v>
      </c>
      <c r="AX476" s="14" t="s">
        <v>78</v>
      </c>
      <c r="AY476" s="220" t="s">
        <v>180</v>
      </c>
    </row>
    <row r="477" spans="1:65" s="2" customFormat="1" ht="24.2" customHeight="1">
      <c r="A477" s="36"/>
      <c r="B477" s="37"/>
      <c r="C477" s="180" t="s">
        <v>735</v>
      </c>
      <c r="D477" s="180" t="s">
        <v>182</v>
      </c>
      <c r="E477" s="181" t="s">
        <v>2269</v>
      </c>
      <c r="F477" s="182" t="s">
        <v>2270</v>
      </c>
      <c r="G477" s="183" t="s">
        <v>249</v>
      </c>
      <c r="H477" s="184">
        <v>26.3</v>
      </c>
      <c r="I477" s="185"/>
      <c r="J477" s="186">
        <f>ROUND(I477*H477,2)</f>
        <v>0</v>
      </c>
      <c r="K477" s="182" t="s">
        <v>186</v>
      </c>
      <c r="L477" s="41"/>
      <c r="M477" s="187" t="s">
        <v>19</v>
      </c>
      <c r="N477" s="188" t="s">
        <v>42</v>
      </c>
      <c r="O477" s="66"/>
      <c r="P477" s="189">
        <f>O477*H477</f>
        <v>0</v>
      </c>
      <c r="Q477" s="189">
        <v>2.0000000000000002E-5</v>
      </c>
      <c r="R477" s="189">
        <f>Q477*H477</f>
        <v>5.260000000000001E-4</v>
      </c>
      <c r="S477" s="189">
        <v>0</v>
      </c>
      <c r="T477" s="190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91" t="s">
        <v>312</v>
      </c>
      <c r="AT477" s="191" t="s">
        <v>182</v>
      </c>
      <c r="AU477" s="191" t="s">
        <v>80</v>
      </c>
      <c r="AY477" s="19" t="s">
        <v>180</v>
      </c>
      <c r="BE477" s="192">
        <f>IF(N477="základní",J477,0)</f>
        <v>0</v>
      </c>
      <c r="BF477" s="192">
        <f>IF(N477="snížená",J477,0)</f>
        <v>0</v>
      </c>
      <c r="BG477" s="192">
        <f>IF(N477="zákl. přenesená",J477,0)</f>
        <v>0</v>
      </c>
      <c r="BH477" s="192">
        <f>IF(N477="sníž. přenesená",J477,0)</f>
        <v>0</v>
      </c>
      <c r="BI477" s="192">
        <f>IF(N477="nulová",J477,0)</f>
        <v>0</v>
      </c>
      <c r="BJ477" s="19" t="s">
        <v>78</v>
      </c>
      <c r="BK477" s="192">
        <f>ROUND(I477*H477,2)</f>
        <v>0</v>
      </c>
      <c r="BL477" s="19" t="s">
        <v>312</v>
      </c>
      <c r="BM477" s="191" t="s">
        <v>2271</v>
      </c>
    </row>
    <row r="478" spans="1:65" s="2" customFormat="1" ht="19.5">
      <c r="A478" s="36"/>
      <c r="B478" s="37"/>
      <c r="C478" s="38"/>
      <c r="D478" s="193" t="s">
        <v>189</v>
      </c>
      <c r="E478" s="38"/>
      <c r="F478" s="194" t="s">
        <v>2272</v>
      </c>
      <c r="G478" s="38"/>
      <c r="H478" s="38"/>
      <c r="I478" s="195"/>
      <c r="J478" s="38"/>
      <c r="K478" s="38"/>
      <c r="L478" s="41"/>
      <c r="M478" s="196"/>
      <c r="N478" s="197"/>
      <c r="O478" s="66"/>
      <c r="P478" s="66"/>
      <c r="Q478" s="66"/>
      <c r="R478" s="66"/>
      <c r="S478" s="66"/>
      <c r="T478" s="67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9" t="s">
        <v>189</v>
      </c>
      <c r="AU478" s="19" t="s">
        <v>80</v>
      </c>
    </row>
    <row r="479" spans="1:65" s="2" customFormat="1" ht="11.25">
      <c r="A479" s="36"/>
      <c r="B479" s="37"/>
      <c r="C479" s="38"/>
      <c r="D479" s="198" t="s">
        <v>191</v>
      </c>
      <c r="E479" s="38"/>
      <c r="F479" s="199" t="s">
        <v>2273</v>
      </c>
      <c r="G479" s="38"/>
      <c r="H479" s="38"/>
      <c r="I479" s="195"/>
      <c r="J479" s="38"/>
      <c r="K479" s="38"/>
      <c r="L479" s="41"/>
      <c r="M479" s="196"/>
      <c r="N479" s="197"/>
      <c r="O479" s="66"/>
      <c r="P479" s="66"/>
      <c r="Q479" s="66"/>
      <c r="R479" s="66"/>
      <c r="S479" s="66"/>
      <c r="T479" s="67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9" t="s">
        <v>191</v>
      </c>
      <c r="AU479" s="19" t="s">
        <v>80</v>
      </c>
    </row>
    <row r="480" spans="1:65" s="13" customFormat="1" ht="11.25">
      <c r="B480" s="200"/>
      <c r="C480" s="201"/>
      <c r="D480" s="193" t="s">
        <v>193</v>
      </c>
      <c r="E480" s="202" t="s">
        <v>19</v>
      </c>
      <c r="F480" s="203" t="s">
        <v>2220</v>
      </c>
      <c r="G480" s="201"/>
      <c r="H480" s="202" t="s">
        <v>19</v>
      </c>
      <c r="I480" s="204"/>
      <c r="J480" s="201"/>
      <c r="K480" s="201"/>
      <c r="L480" s="205"/>
      <c r="M480" s="206"/>
      <c r="N480" s="207"/>
      <c r="O480" s="207"/>
      <c r="P480" s="207"/>
      <c r="Q480" s="207"/>
      <c r="R480" s="207"/>
      <c r="S480" s="207"/>
      <c r="T480" s="208"/>
      <c r="AT480" s="209" t="s">
        <v>193</v>
      </c>
      <c r="AU480" s="209" t="s">
        <v>80</v>
      </c>
      <c r="AV480" s="13" t="s">
        <v>78</v>
      </c>
      <c r="AW480" s="13" t="s">
        <v>33</v>
      </c>
      <c r="AX480" s="13" t="s">
        <v>71</v>
      </c>
      <c r="AY480" s="209" t="s">
        <v>180</v>
      </c>
    </row>
    <row r="481" spans="1:65" s="14" customFormat="1" ht="22.5">
      <c r="B481" s="210"/>
      <c r="C481" s="211"/>
      <c r="D481" s="193" t="s">
        <v>193</v>
      </c>
      <c r="E481" s="212" t="s">
        <v>19</v>
      </c>
      <c r="F481" s="213" t="s">
        <v>2274</v>
      </c>
      <c r="G481" s="211"/>
      <c r="H481" s="214">
        <v>23.5</v>
      </c>
      <c r="I481" s="215"/>
      <c r="J481" s="211"/>
      <c r="K481" s="211"/>
      <c r="L481" s="216"/>
      <c r="M481" s="217"/>
      <c r="N481" s="218"/>
      <c r="O481" s="218"/>
      <c r="P481" s="218"/>
      <c r="Q481" s="218"/>
      <c r="R481" s="218"/>
      <c r="S481" s="218"/>
      <c r="T481" s="219"/>
      <c r="AT481" s="220" t="s">
        <v>193</v>
      </c>
      <c r="AU481" s="220" t="s">
        <v>80</v>
      </c>
      <c r="AV481" s="14" t="s">
        <v>80</v>
      </c>
      <c r="AW481" s="14" t="s">
        <v>33</v>
      </c>
      <c r="AX481" s="14" t="s">
        <v>71</v>
      </c>
      <c r="AY481" s="220" t="s">
        <v>180</v>
      </c>
    </row>
    <row r="482" spans="1:65" s="14" customFormat="1" ht="11.25">
      <c r="B482" s="210"/>
      <c r="C482" s="211"/>
      <c r="D482" s="193" t="s">
        <v>193</v>
      </c>
      <c r="E482" s="212" t="s">
        <v>19</v>
      </c>
      <c r="F482" s="213" t="s">
        <v>2275</v>
      </c>
      <c r="G482" s="211"/>
      <c r="H482" s="214">
        <v>2.8</v>
      </c>
      <c r="I482" s="215"/>
      <c r="J482" s="211"/>
      <c r="K482" s="211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193</v>
      </c>
      <c r="AU482" s="220" t="s">
        <v>80</v>
      </c>
      <c r="AV482" s="14" t="s">
        <v>80</v>
      </c>
      <c r="AW482" s="14" t="s">
        <v>33</v>
      </c>
      <c r="AX482" s="14" t="s">
        <v>71</v>
      </c>
      <c r="AY482" s="220" t="s">
        <v>180</v>
      </c>
    </row>
    <row r="483" spans="1:65" s="15" customFormat="1" ht="11.25">
      <c r="B483" s="221"/>
      <c r="C483" s="222"/>
      <c r="D483" s="193" t="s">
        <v>193</v>
      </c>
      <c r="E483" s="223" t="s">
        <v>19</v>
      </c>
      <c r="F483" s="224" t="s">
        <v>238</v>
      </c>
      <c r="G483" s="222"/>
      <c r="H483" s="225">
        <v>26.3</v>
      </c>
      <c r="I483" s="226"/>
      <c r="J483" s="222"/>
      <c r="K483" s="222"/>
      <c r="L483" s="227"/>
      <c r="M483" s="228"/>
      <c r="N483" s="229"/>
      <c r="O483" s="229"/>
      <c r="P483" s="229"/>
      <c r="Q483" s="229"/>
      <c r="R483" s="229"/>
      <c r="S483" s="229"/>
      <c r="T483" s="230"/>
      <c r="AT483" s="231" t="s">
        <v>193</v>
      </c>
      <c r="AU483" s="231" t="s">
        <v>80</v>
      </c>
      <c r="AV483" s="15" t="s">
        <v>187</v>
      </c>
      <c r="AW483" s="15" t="s">
        <v>33</v>
      </c>
      <c r="AX483" s="15" t="s">
        <v>78</v>
      </c>
      <c r="AY483" s="231" t="s">
        <v>180</v>
      </c>
    </row>
    <row r="484" spans="1:65" s="2" customFormat="1" ht="21.75" customHeight="1">
      <c r="A484" s="36"/>
      <c r="B484" s="37"/>
      <c r="C484" s="180" t="s">
        <v>743</v>
      </c>
      <c r="D484" s="180" t="s">
        <v>182</v>
      </c>
      <c r="E484" s="181" t="s">
        <v>1317</v>
      </c>
      <c r="F484" s="182" t="s">
        <v>1318</v>
      </c>
      <c r="G484" s="183" t="s">
        <v>249</v>
      </c>
      <c r="H484" s="184">
        <v>10</v>
      </c>
      <c r="I484" s="185"/>
      <c r="J484" s="186">
        <f>ROUND(I484*H484,2)</f>
        <v>0</v>
      </c>
      <c r="K484" s="182" t="s">
        <v>186</v>
      </c>
      <c r="L484" s="41"/>
      <c r="M484" s="187" t="s">
        <v>19</v>
      </c>
      <c r="N484" s="188" t="s">
        <v>42</v>
      </c>
      <c r="O484" s="66"/>
      <c r="P484" s="189">
        <f>O484*H484</f>
        <v>0</v>
      </c>
      <c r="Q484" s="189">
        <v>0</v>
      </c>
      <c r="R484" s="189">
        <f>Q484*H484</f>
        <v>0</v>
      </c>
      <c r="S484" s="189">
        <v>2.9999999999999997E-4</v>
      </c>
      <c r="T484" s="190">
        <f>S484*H484</f>
        <v>2.9999999999999996E-3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91" t="s">
        <v>312</v>
      </c>
      <c r="AT484" s="191" t="s">
        <v>182</v>
      </c>
      <c r="AU484" s="191" t="s">
        <v>80</v>
      </c>
      <c r="AY484" s="19" t="s">
        <v>180</v>
      </c>
      <c r="BE484" s="192">
        <f>IF(N484="základní",J484,0)</f>
        <v>0</v>
      </c>
      <c r="BF484" s="192">
        <f>IF(N484="snížená",J484,0)</f>
        <v>0</v>
      </c>
      <c r="BG484" s="192">
        <f>IF(N484="zákl. přenesená",J484,0)</f>
        <v>0</v>
      </c>
      <c r="BH484" s="192">
        <f>IF(N484="sníž. přenesená",J484,0)</f>
        <v>0</v>
      </c>
      <c r="BI484" s="192">
        <f>IF(N484="nulová",J484,0)</f>
        <v>0</v>
      </c>
      <c r="BJ484" s="19" t="s">
        <v>78</v>
      </c>
      <c r="BK484" s="192">
        <f>ROUND(I484*H484,2)</f>
        <v>0</v>
      </c>
      <c r="BL484" s="19" t="s">
        <v>312</v>
      </c>
      <c r="BM484" s="191" t="s">
        <v>2276</v>
      </c>
    </row>
    <row r="485" spans="1:65" s="2" customFormat="1" ht="11.25">
      <c r="A485" s="36"/>
      <c r="B485" s="37"/>
      <c r="C485" s="38"/>
      <c r="D485" s="193" t="s">
        <v>189</v>
      </c>
      <c r="E485" s="38"/>
      <c r="F485" s="194" t="s">
        <v>1320</v>
      </c>
      <c r="G485" s="38"/>
      <c r="H485" s="38"/>
      <c r="I485" s="195"/>
      <c r="J485" s="38"/>
      <c r="K485" s="38"/>
      <c r="L485" s="41"/>
      <c r="M485" s="196"/>
      <c r="N485" s="197"/>
      <c r="O485" s="66"/>
      <c r="P485" s="66"/>
      <c r="Q485" s="66"/>
      <c r="R485" s="66"/>
      <c r="S485" s="66"/>
      <c r="T485" s="67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9" t="s">
        <v>189</v>
      </c>
      <c r="AU485" s="19" t="s">
        <v>80</v>
      </c>
    </row>
    <row r="486" spans="1:65" s="2" customFormat="1" ht="11.25">
      <c r="A486" s="36"/>
      <c r="B486" s="37"/>
      <c r="C486" s="38"/>
      <c r="D486" s="198" t="s">
        <v>191</v>
      </c>
      <c r="E486" s="38"/>
      <c r="F486" s="199" t="s">
        <v>1321</v>
      </c>
      <c r="G486" s="38"/>
      <c r="H486" s="38"/>
      <c r="I486" s="195"/>
      <c r="J486" s="38"/>
      <c r="K486" s="38"/>
      <c r="L486" s="41"/>
      <c r="M486" s="196"/>
      <c r="N486" s="197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191</v>
      </c>
      <c r="AU486" s="19" t="s">
        <v>80</v>
      </c>
    </row>
    <row r="487" spans="1:65" s="13" customFormat="1" ht="11.25">
      <c r="B487" s="200"/>
      <c r="C487" s="201"/>
      <c r="D487" s="193" t="s">
        <v>193</v>
      </c>
      <c r="E487" s="202" t="s">
        <v>19</v>
      </c>
      <c r="F487" s="203" t="s">
        <v>2220</v>
      </c>
      <c r="G487" s="201"/>
      <c r="H487" s="202" t="s">
        <v>19</v>
      </c>
      <c r="I487" s="204"/>
      <c r="J487" s="201"/>
      <c r="K487" s="201"/>
      <c r="L487" s="205"/>
      <c r="M487" s="206"/>
      <c r="N487" s="207"/>
      <c r="O487" s="207"/>
      <c r="P487" s="207"/>
      <c r="Q487" s="207"/>
      <c r="R487" s="207"/>
      <c r="S487" s="207"/>
      <c r="T487" s="208"/>
      <c r="AT487" s="209" t="s">
        <v>193</v>
      </c>
      <c r="AU487" s="209" t="s">
        <v>80</v>
      </c>
      <c r="AV487" s="13" t="s">
        <v>78</v>
      </c>
      <c r="AW487" s="13" t="s">
        <v>33</v>
      </c>
      <c r="AX487" s="13" t="s">
        <v>71</v>
      </c>
      <c r="AY487" s="209" t="s">
        <v>180</v>
      </c>
    </row>
    <row r="488" spans="1:65" s="14" customFormat="1" ht="11.25">
      <c r="B488" s="210"/>
      <c r="C488" s="211"/>
      <c r="D488" s="193" t="s">
        <v>193</v>
      </c>
      <c r="E488" s="212" t="s">
        <v>19</v>
      </c>
      <c r="F488" s="213" t="s">
        <v>2277</v>
      </c>
      <c r="G488" s="211"/>
      <c r="H488" s="214">
        <v>10</v>
      </c>
      <c r="I488" s="215"/>
      <c r="J488" s="211"/>
      <c r="K488" s="211"/>
      <c r="L488" s="216"/>
      <c r="M488" s="217"/>
      <c r="N488" s="218"/>
      <c r="O488" s="218"/>
      <c r="P488" s="218"/>
      <c r="Q488" s="218"/>
      <c r="R488" s="218"/>
      <c r="S488" s="218"/>
      <c r="T488" s="219"/>
      <c r="AT488" s="220" t="s">
        <v>193</v>
      </c>
      <c r="AU488" s="220" t="s">
        <v>80</v>
      </c>
      <c r="AV488" s="14" t="s">
        <v>80</v>
      </c>
      <c r="AW488" s="14" t="s">
        <v>33</v>
      </c>
      <c r="AX488" s="14" t="s">
        <v>78</v>
      </c>
      <c r="AY488" s="220" t="s">
        <v>180</v>
      </c>
    </row>
    <row r="489" spans="1:65" s="2" customFormat="1" ht="16.5" customHeight="1">
      <c r="A489" s="36"/>
      <c r="B489" s="37"/>
      <c r="C489" s="180" t="s">
        <v>753</v>
      </c>
      <c r="D489" s="180" t="s">
        <v>182</v>
      </c>
      <c r="E489" s="181" t="s">
        <v>1326</v>
      </c>
      <c r="F489" s="182" t="s">
        <v>1327</v>
      </c>
      <c r="G489" s="183" t="s">
        <v>249</v>
      </c>
      <c r="H489" s="184">
        <v>12.5</v>
      </c>
      <c r="I489" s="185"/>
      <c r="J489" s="186">
        <f>ROUND(I489*H489,2)</f>
        <v>0</v>
      </c>
      <c r="K489" s="182" t="s">
        <v>186</v>
      </c>
      <c r="L489" s="41"/>
      <c r="M489" s="187" t="s">
        <v>19</v>
      </c>
      <c r="N489" s="188" t="s">
        <v>42</v>
      </c>
      <c r="O489" s="66"/>
      <c r="P489" s="189">
        <f>O489*H489</f>
        <v>0</v>
      </c>
      <c r="Q489" s="189">
        <v>1.0000000000000001E-5</v>
      </c>
      <c r="R489" s="189">
        <f>Q489*H489</f>
        <v>1.25E-4</v>
      </c>
      <c r="S489" s="189">
        <v>0</v>
      </c>
      <c r="T489" s="190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91" t="s">
        <v>312</v>
      </c>
      <c r="AT489" s="191" t="s">
        <v>182</v>
      </c>
      <c r="AU489" s="191" t="s">
        <v>80</v>
      </c>
      <c r="AY489" s="19" t="s">
        <v>180</v>
      </c>
      <c r="BE489" s="192">
        <f>IF(N489="základní",J489,0)</f>
        <v>0</v>
      </c>
      <c r="BF489" s="192">
        <f>IF(N489="snížená",J489,0)</f>
        <v>0</v>
      </c>
      <c r="BG489" s="192">
        <f>IF(N489="zákl. přenesená",J489,0)</f>
        <v>0</v>
      </c>
      <c r="BH489" s="192">
        <f>IF(N489="sníž. přenesená",J489,0)</f>
        <v>0</v>
      </c>
      <c r="BI489" s="192">
        <f>IF(N489="nulová",J489,0)</f>
        <v>0</v>
      </c>
      <c r="BJ489" s="19" t="s">
        <v>78</v>
      </c>
      <c r="BK489" s="192">
        <f>ROUND(I489*H489,2)</f>
        <v>0</v>
      </c>
      <c r="BL489" s="19" t="s">
        <v>312</v>
      </c>
      <c r="BM489" s="191" t="s">
        <v>2278</v>
      </c>
    </row>
    <row r="490" spans="1:65" s="2" customFormat="1" ht="11.25">
      <c r="A490" s="36"/>
      <c r="B490" s="37"/>
      <c r="C490" s="38"/>
      <c r="D490" s="193" t="s">
        <v>189</v>
      </c>
      <c r="E490" s="38"/>
      <c r="F490" s="194" t="s">
        <v>1329</v>
      </c>
      <c r="G490" s="38"/>
      <c r="H490" s="38"/>
      <c r="I490" s="195"/>
      <c r="J490" s="38"/>
      <c r="K490" s="38"/>
      <c r="L490" s="41"/>
      <c r="M490" s="196"/>
      <c r="N490" s="197"/>
      <c r="O490" s="66"/>
      <c r="P490" s="66"/>
      <c r="Q490" s="66"/>
      <c r="R490" s="66"/>
      <c r="S490" s="66"/>
      <c r="T490" s="67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T490" s="19" t="s">
        <v>189</v>
      </c>
      <c r="AU490" s="19" t="s">
        <v>80</v>
      </c>
    </row>
    <row r="491" spans="1:65" s="2" customFormat="1" ht="11.25">
      <c r="A491" s="36"/>
      <c r="B491" s="37"/>
      <c r="C491" s="38"/>
      <c r="D491" s="198" t="s">
        <v>191</v>
      </c>
      <c r="E491" s="38"/>
      <c r="F491" s="199" t="s">
        <v>1330</v>
      </c>
      <c r="G491" s="38"/>
      <c r="H491" s="38"/>
      <c r="I491" s="195"/>
      <c r="J491" s="38"/>
      <c r="K491" s="38"/>
      <c r="L491" s="41"/>
      <c r="M491" s="196"/>
      <c r="N491" s="197"/>
      <c r="O491" s="66"/>
      <c r="P491" s="66"/>
      <c r="Q491" s="66"/>
      <c r="R491" s="66"/>
      <c r="S491" s="66"/>
      <c r="T491" s="67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9" t="s">
        <v>191</v>
      </c>
      <c r="AU491" s="19" t="s">
        <v>80</v>
      </c>
    </row>
    <row r="492" spans="1:65" s="13" customFormat="1" ht="11.25">
      <c r="B492" s="200"/>
      <c r="C492" s="201"/>
      <c r="D492" s="193" t="s">
        <v>193</v>
      </c>
      <c r="E492" s="202" t="s">
        <v>19</v>
      </c>
      <c r="F492" s="203" t="s">
        <v>2220</v>
      </c>
      <c r="G492" s="201"/>
      <c r="H492" s="202" t="s">
        <v>19</v>
      </c>
      <c r="I492" s="204"/>
      <c r="J492" s="201"/>
      <c r="K492" s="201"/>
      <c r="L492" s="205"/>
      <c r="M492" s="206"/>
      <c r="N492" s="207"/>
      <c r="O492" s="207"/>
      <c r="P492" s="207"/>
      <c r="Q492" s="207"/>
      <c r="R492" s="207"/>
      <c r="S492" s="207"/>
      <c r="T492" s="208"/>
      <c r="AT492" s="209" t="s">
        <v>193</v>
      </c>
      <c r="AU492" s="209" t="s">
        <v>80</v>
      </c>
      <c r="AV492" s="13" t="s">
        <v>78</v>
      </c>
      <c r="AW492" s="13" t="s">
        <v>33</v>
      </c>
      <c r="AX492" s="13" t="s">
        <v>71</v>
      </c>
      <c r="AY492" s="209" t="s">
        <v>180</v>
      </c>
    </row>
    <row r="493" spans="1:65" s="14" customFormat="1" ht="11.25">
      <c r="B493" s="210"/>
      <c r="C493" s="211"/>
      <c r="D493" s="193" t="s">
        <v>193</v>
      </c>
      <c r="E493" s="212" t="s">
        <v>19</v>
      </c>
      <c r="F493" s="213" t="s">
        <v>2279</v>
      </c>
      <c r="G493" s="211"/>
      <c r="H493" s="214">
        <v>12.5</v>
      </c>
      <c r="I493" s="215"/>
      <c r="J493" s="211"/>
      <c r="K493" s="211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193</v>
      </c>
      <c r="AU493" s="220" t="s">
        <v>80</v>
      </c>
      <c r="AV493" s="14" t="s">
        <v>80</v>
      </c>
      <c r="AW493" s="14" t="s">
        <v>33</v>
      </c>
      <c r="AX493" s="14" t="s">
        <v>78</v>
      </c>
      <c r="AY493" s="220" t="s">
        <v>180</v>
      </c>
    </row>
    <row r="494" spans="1:65" s="2" customFormat="1" ht="16.5" customHeight="1">
      <c r="A494" s="36"/>
      <c r="B494" s="37"/>
      <c r="C494" s="232" t="s">
        <v>762</v>
      </c>
      <c r="D494" s="232" t="s">
        <v>301</v>
      </c>
      <c r="E494" s="233" t="s">
        <v>2280</v>
      </c>
      <c r="F494" s="234" t="s">
        <v>2281</v>
      </c>
      <c r="G494" s="235" t="s">
        <v>249</v>
      </c>
      <c r="H494" s="236">
        <v>12.75</v>
      </c>
      <c r="I494" s="237"/>
      <c r="J494" s="238">
        <f>ROUND(I494*H494,2)</f>
        <v>0</v>
      </c>
      <c r="K494" s="234" t="s">
        <v>19</v>
      </c>
      <c r="L494" s="239"/>
      <c r="M494" s="240" t="s">
        <v>19</v>
      </c>
      <c r="N494" s="241" t="s">
        <v>42</v>
      </c>
      <c r="O494" s="66"/>
      <c r="P494" s="189">
        <f>O494*H494</f>
        <v>0</v>
      </c>
      <c r="Q494" s="189">
        <v>2.9999999999999997E-4</v>
      </c>
      <c r="R494" s="189">
        <f>Q494*H494</f>
        <v>3.8249999999999998E-3</v>
      </c>
      <c r="S494" s="189">
        <v>0</v>
      </c>
      <c r="T494" s="190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91" t="s">
        <v>475</v>
      </c>
      <c r="AT494" s="191" t="s">
        <v>301</v>
      </c>
      <c r="AU494" s="191" t="s">
        <v>80</v>
      </c>
      <c r="AY494" s="19" t="s">
        <v>180</v>
      </c>
      <c r="BE494" s="192">
        <f>IF(N494="základní",J494,0)</f>
        <v>0</v>
      </c>
      <c r="BF494" s="192">
        <f>IF(N494="snížená",J494,0)</f>
        <v>0</v>
      </c>
      <c r="BG494" s="192">
        <f>IF(N494="zákl. přenesená",J494,0)</f>
        <v>0</v>
      </c>
      <c r="BH494" s="192">
        <f>IF(N494="sníž. přenesená",J494,0)</f>
        <v>0</v>
      </c>
      <c r="BI494" s="192">
        <f>IF(N494="nulová",J494,0)</f>
        <v>0</v>
      </c>
      <c r="BJ494" s="19" t="s">
        <v>78</v>
      </c>
      <c r="BK494" s="192">
        <f>ROUND(I494*H494,2)</f>
        <v>0</v>
      </c>
      <c r="BL494" s="19" t="s">
        <v>312</v>
      </c>
      <c r="BM494" s="191" t="s">
        <v>2282</v>
      </c>
    </row>
    <row r="495" spans="1:65" s="2" customFormat="1" ht="11.25">
      <c r="A495" s="36"/>
      <c r="B495" s="37"/>
      <c r="C495" s="38"/>
      <c r="D495" s="193" t="s">
        <v>189</v>
      </c>
      <c r="E495" s="38"/>
      <c r="F495" s="194" t="s">
        <v>2281</v>
      </c>
      <c r="G495" s="38"/>
      <c r="H495" s="38"/>
      <c r="I495" s="195"/>
      <c r="J495" s="38"/>
      <c r="K495" s="38"/>
      <c r="L495" s="41"/>
      <c r="M495" s="196"/>
      <c r="N495" s="197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189</v>
      </c>
      <c r="AU495" s="19" t="s">
        <v>80</v>
      </c>
    </row>
    <row r="496" spans="1:65" s="13" customFormat="1" ht="33.75">
      <c r="B496" s="200"/>
      <c r="C496" s="201"/>
      <c r="D496" s="193" t="s">
        <v>193</v>
      </c>
      <c r="E496" s="202" t="s">
        <v>19</v>
      </c>
      <c r="F496" s="203" t="s">
        <v>2283</v>
      </c>
      <c r="G496" s="201"/>
      <c r="H496" s="202" t="s">
        <v>19</v>
      </c>
      <c r="I496" s="204"/>
      <c r="J496" s="201"/>
      <c r="K496" s="201"/>
      <c r="L496" s="205"/>
      <c r="M496" s="206"/>
      <c r="N496" s="207"/>
      <c r="O496" s="207"/>
      <c r="P496" s="207"/>
      <c r="Q496" s="207"/>
      <c r="R496" s="207"/>
      <c r="S496" s="207"/>
      <c r="T496" s="208"/>
      <c r="AT496" s="209" t="s">
        <v>193</v>
      </c>
      <c r="AU496" s="209" t="s">
        <v>80</v>
      </c>
      <c r="AV496" s="13" t="s">
        <v>78</v>
      </c>
      <c r="AW496" s="13" t="s">
        <v>33</v>
      </c>
      <c r="AX496" s="13" t="s">
        <v>71</v>
      </c>
      <c r="AY496" s="209" t="s">
        <v>180</v>
      </c>
    </row>
    <row r="497" spans="1:65" s="13" customFormat="1" ht="11.25">
      <c r="B497" s="200"/>
      <c r="C497" s="201"/>
      <c r="D497" s="193" t="s">
        <v>193</v>
      </c>
      <c r="E497" s="202" t="s">
        <v>19</v>
      </c>
      <c r="F497" s="203" t="s">
        <v>2284</v>
      </c>
      <c r="G497" s="201"/>
      <c r="H497" s="202" t="s">
        <v>19</v>
      </c>
      <c r="I497" s="204"/>
      <c r="J497" s="201"/>
      <c r="K497" s="201"/>
      <c r="L497" s="205"/>
      <c r="M497" s="206"/>
      <c r="N497" s="207"/>
      <c r="O497" s="207"/>
      <c r="P497" s="207"/>
      <c r="Q497" s="207"/>
      <c r="R497" s="207"/>
      <c r="S497" s="207"/>
      <c r="T497" s="208"/>
      <c r="AT497" s="209" t="s">
        <v>193</v>
      </c>
      <c r="AU497" s="209" t="s">
        <v>80</v>
      </c>
      <c r="AV497" s="13" t="s">
        <v>78</v>
      </c>
      <c r="AW497" s="13" t="s">
        <v>33</v>
      </c>
      <c r="AX497" s="13" t="s">
        <v>71</v>
      </c>
      <c r="AY497" s="209" t="s">
        <v>180</v>
      </c>
    </row>
    <row r="498" spans="1:65" s="14" customFormat="1" ht="11.25">
      <c r="B498" s="210"/>
      <c r="C498" s="211"/>
      <c r="D498" s="193" t="s">
        <v>193</v>
      </c>
      <c r="E498" s="212" t="s">
        <v>19</v>
      </c>
      <c r="F498" s="213" t="s">
        <v>2285</v>
      </c>
      <c r="G498" s="211"/>
      <c r="H498" s="214">
        <v>12.5</v>
      </c>
      <c r="I498" s="215"/>
      <c r="J498" s="211"/>
      <c r="K498" s="211"/>
      <c r="L498" s="216"/>
      <c r="M498" s="217"/>
      <c r="N498" s="218"/>
      <c r="O498" s="218"/>
      <c r="P498" s="218"/>
      <c r="Q498" s="218"/>
      <c r="R498" s="218"/>
      <c r="S498" s="218"/>
      <c r="T498" s="219"/>
      <c r="AT498" s="220" t="s">
        <v>193</v>
      </c>
      <c r="AU498" s="220" t="s">
        <v>80</v>
      </c>
      <c r="AV498" s="14" t="s">
        <v>80</v>
      </c>
      <c r="AW498" s="14" t="s">
        <v>33</v>
      </c>
      <c r="AX498" s="14" t="s">
        <v>78</v>
      </c>
      <c r="AY498" s="220" t="s">
        <v>180</v>
      </c>
    </row>
    <row r="499" spans="1:65" s="14" customFormat="1" ht="11.25">
      <c r="B499" s="210"/>
      <c r="C499" s="211"/>
      <c r="D499" s="193" t="s">
        <v>193</v>
      </c>
      <c r="E499" s="211"/>
      <c r="F499" s="213" t="s">
        <v>2286</v>
      </c>
      <c r="G499" s="211"/>
      <c r="H499" s="214">
        <v>12.75</v>
      </c>
      <c r="I499" s="215"/>
      <c r="J499" s="211"/>
      <c r="K499" s="211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193</v>
      </c>
      <c r="AU499" s="220" t="s">
        <v>80</v>
      </c>
      <c r="AV499" s="14" t="s">
        <v>80</v>
      </c>
      <c r="AW499" s="14" t="s">
        <v>4</v>
      </c>
      <c r="AX499" s="14" t="s">
        <v>78</v>
      </c>
      <c r="AY499" s="220" t="s">
        <v>180</v>
      </c>
    </row>
    <row r="500" spans="1:65" s="2" customFormat="1" ht="16.5" customHeight="1">
      <c r="A500" s="36"/>
      <c r="B500" s="37"/>
      <c r="C500" s="180" t="s">
        <v>771</v>
      </c>
      <c r="D500" s="180" t="s">
        <v>182</v>
      </c>
      <c r="E500" s="181" t="s">
        <v>1349</v>
      </c>
      <c r="F500" s="182" t="s">
        <v>1350</v>
      </c>
      <c r="G500" s="183" t="s">
        <v>249</v>
      </c>
      <c r="H500" s="184">
        <v>1</v>
      </c>
      <c r="I500" s="185"/>
      <c r="J500" s="186">
        <f>ROUND(I500*H500,2)</f>
        <v>0</v>
      </c>
      <c r="K500" s="182" t="s">
        <v>186</v>
      </c>
      <c r="L500" s="41"/>
      <c r="M500" s="187" t="s">
        <v>19</v>
      </c>
      <c r="N500" s="188" t="s">
        <v>42</v>
      </c>
      <c r="O500" s="66"/>
      <c r="P500" s="189">
        <f>O500*H500</f>
        <v>0</v>
      </c>
      <c r="Q500" s="189">
        <v>0</v>
      </c>
      <c r="R500" s="189">
        <f>Q500*H500</f>
        <v>0</v>
      </c>
      <c r="S500" s="189">
        <v>0</v>
      </c>
      <c r="T500" s="190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91" t="s">
        <v>312</v>
      </c>
      <c r="AT500" s="191" t="s">
        <v>182</v>
      </c>
      <c r="AU500" s="191" t="s">
        <v>80</v>
      </c>
      <c r="AY500" s="19" t="s">
        <v>180</v>
      </c>
      <c r="BE500" s="192">
        <f>IF(N500="základní",J500,0)</f>
        <v>0</v>
      </c>
      <c r="BF500" s="192">
        <f>IF(N500="snížená",J500,0)</f>
        <v>0</v>
      </c>
      <c r="BG500" s="192">
        <f>IF(N500="zákl. přenesená",J500,0)</f>
        <v>0</v>
      </c>
      <c r="BH500" s="192">
        <f>IF(N500="sníž. přenesená",J500,0)</f>
        <v>0</v>
      </c>
      <c r="BI500" s="192">
        <f>IF(N500="nulová",J500,0)</f>
        <v>0</v>
      </c>
      <c r="BJ500" s="19" t="s">
        <v>78</v>
      </c>
      <c r="BK500" s="192">
        <f>ROUND(I500*H500,2)</f>
        <v>0</v>
      </c>
      <c r="BL500" s="19" t="s">
        <v>312</v>
      </c>
      <c r="BM500" s="191" t="s">
        <v>2287</v>
      </c>
    </row>
    <row r="501" spans="1:65" s="2" customFormat="1" ht="11.25">
      <c r="A501" s="36"/>
      <c r="B501" s="37"/>
      <c r="C501" s="38"/>
      <c r="D501" s="193" t="s">
        <v>189</v>
      </c>
      <c r="E501" s="38"/>
      <c r="F501" s="194" t="s">
        <v>1352</v>
      </c>
      <c r="G501" s="38"/>
      <c r="H501" s="38"/>
      <c r="I501" s="195"/>
      <c r="J501" s="38"/>
      <c r="K501" s="38"/>
      <c r="L501" s="41"/>
      <c r="M501" s="196"/>
      <c r="N501" s="197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189</v>
      </c>
      <c r="AU501" s="19" t="s">
        <v>80</v>
      </c>
    </row>
    <row r="502" spans="1:65" s="2" customFormat="1" ht="11.25">
      <c r="A502" s="36"/>
      <c r="B502" s="37"/>
      <c r="C502" s="38"/>
      <c r="D502" s="198" t="s">
        <v>191</v>
      </c>
      <c r="E502" s="38"/>
      <c r="F502" s="199" t="s">
        <v>1353</v>
      </c>
      <c r="G502" s="38"/>
      <c r="H502" s="38"/>
      <c r="I502" s="195"/>
      <c r="J502" s="38"/>
      <c r="K502" s="38"/>
      <c r="L502" s="41"/>
      <c r="M502" s="196"/>
      <c r="N502" s="197"/>
      <c r="O502" s="66"/>
      <c r="P502" s="66"/>
      <c r="Q502" s="66"/>
      <c r="R502" s="66"/>
      <c r="S502" s="66"/>
      <c r="T502" s="67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T502" s="19" t="s">
        <v>191</v>
      </c>
      <c r="AU502" s="19" t="s">
        <v>80</v>
      </c>
    </row>
    <row r="503" spans="1:65" s="13" customFormat="1" ht="11.25">
      <c r="B503" s="200"/>
      <c r="C503" s="201"/>
      <c r="D503" s="193" t="s">
        <v>193</v>
      </c>
      <c r="E503" s="202" t="s">
        <v>19</v>
      </c>
      <c r="F503" s="203" t="s">
        <v>2220</v>
      </c>
      <c r="G503" s="201"/>
      <c r="H503" s="202" t="s">
        <v>19</v>
      </c>
      <c r="I503" s="204"/>
      <c r="J503" s="201"/>
      <c r="K503" s="201"/>
      <c r="L503" s="205"/>
      <c r="M503" s="206"/>
      <c r="N503" s="207"/>
      <c r="O503" s="207"/>
      <c r="P503" s="207"/>
      <c r="Q503" s="207"/>
      <c r="R503" s="207"/>
      <c r="S503" s="207"/>
      <c r="T503" s="208"/>
      <c r="AT503" s="209" t="s">
        <v>193</v>
      </c>
      <c r="AU503" s="209" t="s">
        <v>80</v>
      </c>
      <c r="AV503" s="13" t="s">
        <v>78</v>
      </c>
      <c r="AW503" s="13" t="s">
        <v>33</v>
      </c>
      <c r="AX503" s="13" t="s">
        <v>71</v>
      </c>
      <c r="AY503" s="209" t="s">
        <v>180</v>
      </c>
    </row>
    <row r="504" spans="1:65" s="14" customFormat="1" ht="11.25">
      <c r="B504" s="210"/>
      <c r="C504" s="211"/>
      <c r="D504" s="193" t="s">
        <v>193</v>
      </c>
      <c r="E504" s="212" t="s">
        <v>19</v>
      </c>
      <c r="F504" s="213" t="s">
        <v>2288</v>
      </c>
      <c r="G504" s="211"/>
      <c r="H504" s="214">
        <v>1</v>
      </c>
      <c r="I504" s="215"/>
      <c r="J504" s="211"/>
      <c r="K504" s="211"/>
      <c r="L504" s="216"/>
      <c r="M504" s="217"/>
      <c r="N504" s="218"/>
      <c r="O504" s="218"/>
      <c r="P504" s="218"/>
      <c r="Q504" s="218"/>
      <c r="R504" s="218"/>
      <c r="S504" s="218"/>
      <c r="T504" s="219"/>
      <c r="AT504" s="220" t="s">
        <v>193</v>
      </c>
      <c r="AU504" s="220" t="s">
        <v>80</v>
      </c>
      <c r="AV504" s="14" t="s">
        <v>80</v>
      </c>
      <c r="AW504" s="14" t="s">
        <v>33</v>
      </c>
      <c r="AX504" s="14" t="s">
        <v>78</v>
      </c>
      <c r="AY504" s="220" t="s">
        <v>180</v>
      </c>
    </row>
    <row r="505" spans="1:65" s="2" customFormat="1" ht="24.2" customHeight="1">
      <c r="A505" s="36"/>
      <c r="B505" s="37"/>
      <c r="C505" s="232" t="s">
        <v>787</v>
      </c>
      <c r="D505" s="232" t="s">
        <v>301</v>
      </c>
      <c r="E505" s="233" t="s">
        <v>2289</v>
      </c>
      <c r="F505" s="234" t="s">
        <v>2290</v>
      </c>
      <c r="G505" s="235" t="s">
        <v>249</v>
      </c>
      <c r="H505" s="236">
        <v>1.02</v>
      </c>
      <c r="I505" s="237"/>
      <c r="J505" s="238">
        <f>ROUND(I505*H505,2)</f>
        <v>0</v>
      </c>
      <c r="K505" s="234" t="s">
        <v>304</v>
      </c>
      <c r="L505" s="239"/>
      <c r="M505" s="240" t="s">
        <v>19</v>
      </c>
      <c r="N505" s="241" t="s">
        <v>42</v>
      </c>
      <c r="O505" s="66"/>
      <c r="P505" s="189">
        <f>O505*H505</f>
        <v>0</v>
      </c>
      <c r="Q505" s="189">
        <v>2.7999999999999998E-4</v>
      </c>
      <c r="R505" s="189">
        <f>Q505*H505</f>
        <v>2.856E-4</v>
      </c>
      <c r="S505" s="189">
        <v>0</v>
      </c>
      <c r="T505" s="190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91" t="s">
        <v>475</v>
      </c>
      <c r="AT505" s="191" t="s">
        <v>301</v>
      </c>
      <c r="AU505" s="191" t="s">
        <v>80</v>
      </c>
      <c r="AY505" s="19" t="s">
        <v>180</v>
      </c>
      <c r="BE505" s="192">
        <f>IF(N505="základní",J505,0)</f>
        <v>0</v>
      </c>
      <c r="BF505" s="192">
        <f>IF(N505="snížená",J505,0)</f>
        <v>0</v>
      </c>
      <c r="BG505" s="192">
        <f>IF(N505="zákl. přenesená",J505,0)</f>
        <v>0</v>
      </c>
      <c r="BH505" s="192">
        <f>IF(N505="sníž. přenesená",J505,0)</f>
        <v>0</v>
      </c>
      <c r="BI505" s="192">
        <f>IF(N505="nulová",J505,0)</f>
        <v>0</v>
      </c>
      <c r="BJ505" s="19" t="s">
        <v>78</v>
      </c>
      <c r="BK505" s="192">
        <f>ROUND(I505*H505,2)</f>
        <v>0</v>
      </c>
      <c r="BL505" s="19" t="s">
        <v>312</v>
      </c>
      <c r="BM505" s="191" t="s">
        <v>2291</v>
      </c>
    </row>
    <row r="506" spans="1:65" s="2" customFormat="1" ht="11.25">
      <c r="A506" s="36"/>
      <c r="B506" s="37"/>
      <c r="C506" s="38"/>
      <c r="D506" s="193" t="s">
        <v>189</v>
      </c>
      <c r="E506" s="38"/>
      <c r="F506" s="194" t="s">
        <v>2290</v>
      </c>
      <c r="G506" s="38"/>
      <c r="H506" s="38"/>
      <c r="I506" s="195"/>
      <c r="J506" s="38"/>
      <c r="K506" s="38"/>
      <c r="L506" s="41"/>
      <c r="M506" s="196"/>
      <c r="N506" s="197"/>
      <c r="O506" s="66"/>
      <c r="P506" s="66"/>
      <c r="Q506" s="66"/>
      <c r="R506" s="66"/>
      <c r="S506" s="66"/>
      <c r="T506" s="67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T506" s="19" t="s">
        <v>189</v>
      </c>
      <c r="AU506" s="19" t="s">
        <v>80</v>
      </c>
    </row>
    <row r="507" spans="1:65" s="14" customFormat="1" ht="11.25">
      <c r="B507" s="210"/>
      <c r="C507" s="211"/>
      <c r="D507" s="193" t="s">
        <v>193</v>
      </c>
      <c r="E507" s="212" t="s">
        <v>19</v>
      </c>
      <c r="F507" s="213" t="s">
        <v>2292</v>
      </c>
      <c r="G507" s="211"/>
      <c r="H507" s="214">
        <v>1</v>
      </c>
      <c r="I507" s="215"/>
      <c r="J507" s="211"/>
      <c r="K507" s="211"/>
      <c r="L507" s="216"/>
      <c r="M507" s="217"/>
      <c r="N507" s="218"/>
      <c r="O507" s="218"/>
      <c r="P507" s="218"/>
      <c r="Q507" s="218"/>
      <c r="R507" s="218"/>
      <c r="S507" s="218"/>
      <c r="T507" s="219"/>
      <c r="AT507" s="220" t="s">
        <v>193</v>
      </c>
      <c r="AU507" s="220" t="s">
        <v>80</v>
      </c>
      <c r="AV507" s="14" t="s">
        <v>80</v>
      </c>
      <c r="AW507" s="14" t="s">
        <v>33</v>
      </c>
      <c r="AX507" s="14" t="s">
        <v>78</v>
      </c>
      <c r="AY507" s="220" t="s">
        <v>180</v>
      </c>
    </row>
    <row r="508" spans="1:65" s="13" customFormat="1" ht="11.25">
      <c r="B508" s="200"/>
      <c r="C508" s="201"/>
      <c r="D508" s="193" t="s">
        <v>193</v>
      </c>
      <c r="E508" s="202" t="s">
        <v>19</v>
      </c>
      <c r="F508" s="203" t="s">
        <v>2293</v>
      </c>
      <c r="G508" s="201"/>
      <c r="H508" s="202" t="s">
        <v>19</v>
      </c>
      <c r="I508" s="204"/>
      <c r="J508" s="201"/>
      <c r="K508" s="201"/>
      <c r="L508" s="205"/>
      <c r="M508" s="206"/>
      <c r="N508" s="207"/>
      <c r="O508" s="207"/>
      <c r="P508" s="207"/>
      <c r="Q508" s="207"/>
      <c r="R508" s="207"/>
      <c r="S508" s="207"/>
      <c r="T508" s="208"/>
      <c r="AT508" s="209" t="s">
        <v>193</v>
      </c>
      <c r="AU508" s="209" t="s">
        <v>80</v>
      </c>
      <c r="AV508" s="13" t="s">
        <v>78</v>
      </c>
      <c r="AW508" s="13" t="s">
        <v>33</v>
      </c>
      <c r="AX508" s="13" t="s">
        <v>71</v>
      </c>
      <c r="AY508" s="209" t="s">
        <v>180</v>
      </c>
    </row>
    <row r="509" spans="1:65" s="14" customFormat="1" ht="11.25">
      <c r="B509" s="210"/>
      <c r="C509" s="211"/>
      <c r="D509" s="193" t="s">
        <v>193</v>
      </c>
      <c r="E509" s="211"/>
      <c r="F509" s="213" t="s">
        <v>2294</v>
      </c>
      <c r="G509" s="211"/>
      <c r="H509" s="214">
        <v>1.02</v>
      </c>
      <c r="I509" s="215"/>
      <c r="J509" s="211"/>
      <c r="K509" s="211"/>
      <c r="L509" s="216"/>
      <c r="M509" s="217"/>
      <c r="N509" s="218"/>
      <c r="O509" s="218"/>
      <c r="P509" s="218"/>
      <c r="Q509" s="218"/>
      <c r="R509" s="218"/>
      <c r="S509" s="218"/>
      <c r="T509" s="219"/>
      <c r="AT509" s="220" t="s">
        <v>193</v>
      </c>
      <c r="AU509" s="220" t="s">
        <v>80</v>
      </c>
      <c r="AV509" s="14" t="s">
        <v>80</v>
      </c>
      <c r="AW509" s="14" t="s">
        <v>4</v>
      </c>
      <c r="AX509" s="14" t="s">
        <v>78</v>
      </c>
      <c r="AY509" s="220" t="s">
        <v>180</v>
      </c>
    </row>
    <row r="510" spans="1:65" s="2" customFormat="1" ht="24.2" customHeight="1">
      <c r="A510" s="36"/>
      <c r="B510" s="37"/>
      <c r="C510" s="180" t="s">
        <v>791</v>
      </c>
      <c r="D510" s="180" t="s">
        <v>182</v>
      </c>
      <c r="E510" s="181" t="s">
        <v>2295</v>
      </c>
      <c r="F510" s="182" t="s">
        <v>2296</v>
      </c>
      <c r="G510" s="183" t="s">
        <v>765</v>
      </c>
      <c r="H510" s="253"/>
      <c r="I510" s="185"/>
      <c r="J510" s="186">
        <f>ROUND(I510*H510,2)</f>
        <v>0</v>
      </c>
      <c r="K510" s="182" t="s">
        <v>186</v>
      </c>
      <c r="L510" s="41"/>
      <c r="M510" s="187" t="s">
        <v>19</v>
      </c>
      <c r="N510" s="188" t="s">
        <v>42</v>
      </c>
      <c r="O510" s="66"/>
      <c r="P510" s="189">
        <f>O510*H510</f>
        <v>0</v>
      </c>
      <c r="Q510" s="189">
        <v>0</v>
      </c>
      <c r="R510" s="189">
        <f>Q510*H510</f>
        <v>0</v>
      </c>
      <c r="S510" s="189">
        <v>0</v>
      </c>
      <c r="T510" s="190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91" t="s">
        <v>312</v>
      </c>
      <c r="AT510" s="191" t="s">
        <v>182</v>
      </c>
      <c r="AU510" s="191" t="s">
        <v>80</v>
      </c>
      <c r="AY510" s="19" t="s">
        <v>180</v>
      </c>
      <c r="BE510" s="192">
        <f>IF(N510="základní",J510,0)</f>
        <v>0</v>
      </c>
      <c r="BF510" s="192">
        <f>IF(N510="snížená",J510,0)</f>
        <v>0</v>
      </c>
      <c r="BG510" s="192">
        <f>IF(N510="zákl. přenesená",J510,0)</f>
        <v>0</v>
      </c>
      <c r="BH510" s="192">
        <f>IF(N510="sníž. přenesená",J510,0)</f>
        <v>0</v>
      </c>
      <c r="BI510" s="192">
        <f>IF(N510="nulová",J510,0)</f>
        <v>0</v>
      </c>
      <c r="BJ510" s="19" t="s">
        <v>78</v>
      </c>
      <c r="BK510" s="192">
        <f>ROUND(I510*H510,2)</f>
        <v>0</v>
      </c>
      <c r="BL510" s="19" t="s">
        <v>312</v>
      </c>
      <c r="BM510" s="191" t="s">
        <v>2297</v>
      </c>
    </row>
    <row r="511" spans="1:65" s="2" customFormat="1" ht="29.25">
      <c r="A511" s="36"/>
      <c r="B511" s="37"/>
      <c r="C511" s="38"/>
      <c r="D511" s="193" t="s">
        <v>189</v>
      </c>
      <c r="E511" s="38"/>
      <c r="F511" s="194" t="s">
        <v>2298</v>
      </c>
      <c r="G511" s="38"/>
      <c r="H511" s="38"/>
      <c r="I511" s="195"/>
      <c r="J511" s="38"/>
      <c r="K511" s="38"/>
      <c r="L511" s="41"/>
      <c r="M511" s="196"/>
      <c r="N511" s="197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189</v>
      </c>
      <c r="AU511" s="19" t="s">
        <v>80</v>
      </c>
    </row>
    <row r="512" spans="1:65" s="2" customFormat="1" ht="11.25">
      <c r="A512" s="36"/>
      <c r="B512" s="37"/>
      <c r="C512" s="38"/>
      <c r="D512" s="198" t="s">
        <v>191</v>
      </c>
      <c r="E512" s="38"/>
      <c r="F512" s="199" t="s">
        <v>2299</v>
      </c>
      <c r="G512" s="38"/>
      <c r="H512" s="38"/>
      <c r="I512" s="195"/>
      <c r="J512" s="38"/>
      <c r="K512" s="38"/>
      <c r="L512" s="41"/>
      <c r="M512" s="196"/>
      <c r="N512" s="197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191</v>
      </c>
      <c r="AU512" s="19" t="s">
        <v>80</v>
      </c>
    </row>
    <row r="513" spans="1:65" s="12" customFormat="1" ht="22.9" customHeight="1">
      <c r="B513" s="164"/>
      <c r="C513" s="165"/>
      <c r="D513" s="166" t="s">
        <v>70</v>
      </c>
      <c r="E513" s="178" t="s">
        <v>1369</v>
      </c>
      <c r="F513" s="178" t="s">
        <v>1370</v>
      </c>
      <c r="G513" s="165"/>
      <c r="H513" s="165"/>
      <c r="I513" s="168"/>
      <c r="J513" s="179">
        <f>BK513</f>
        <v>0</v>
      </c>
      <c r="K513" s="165"/>
      <c r="L513" s="170"/>
      <c r="M513" s="171"/>
      <c r="N513" s="172"/>
      <c r="O513" s="172"/>
      <c r="P513" s="173">
        <f>SUM(P514:P545)</f>
        <v>0</v>
      </c>
      <c r="Q513" s="172"/>
      <c r="R513" s="173">
        <f>SUM(R514:R545)</f>
        <v>6.7856800000000009E-2</v>
      </c>
      <c r="S513" s="172"/>
      <c r="T513" s="174">
        <f>SUM(T514:T545)</f>
        <v>0</v>
      </c>
      <c r="AR513" s="175" t="s">
        <v>80</v>
      </c>
      <c r="AT513" s="176" t="s">
        <v>70</v>
      </c>
      <c r="AU513" s="176" t="s">
        <v>78</v>
      </c>
      <c r="AY513" s="175" t="s">
        <v>180</v>
      </c>
      <c r="BK513" s="177">
        <f>SUM(BK514:BK545)</f>
        <v>0</v>
      </c>
    </row>
    <row r="514" spans="1:65" s="2" customFormat="1" ht="16.5" customHeight="1">
      <c r="A514" s="36"/>
      <c r="B514" s="37"/>
      <c r="C514" s="180" t="s">
        <v>798</v>
      </c>
      <c r="D514" s="180" t="s">
        <v>182</v>
      </c>
      <c r="E514" s="181" t="s">
        <v>1372</v>
      </c>
      <c r="F514" s="182" t="s">
        <v>1373</v>
      </c>
      <c r="G514" s="183" t="s">
        <v>230</v>
      </c>
      <c r="H514" s="184">
        <v>2.88</v>
      </c>
      <c r="I514" s="185"/>
      <c r="J514" s="186">
        <f>ROUND(I514*H514,2)</f>
        <v>0</v>
      </c>
      <c r="K514" s="182" t="s">
        <v>186</v>
      </c>
      <c r="L514" s="41"/>
      <c r="M514" s="187" t="s">
        <v>19</v>
      </c>
      <c r="N514" s="188" t="s">
        <v>42</v>
      </c>
      <c r="O514" s="66"/>
      <c r="P514" s="189">
        <f>O514*H514</f>
        <v>0</v>
      </c>
      <c r="Q514" s="189">
        <v>0</v>
      </c>
      <c r="R514" s="189">
        <f>Q514*H514</f>
        <v>0</v>
      </c>
      <c r="S514" s="189">
        <v>0</v>
      </c>
      <c r="T514" s="190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1" t="s">
        <v>312</v>
      </c>
      <c r="AT514" s="191" t="s">
        <v>182</v>
      </c>
      <c r="AU514" s="191" t="s">
        <v>80</v>
      </c>
      <c r="AY514" s="19" t="s">
        <v>180</v>
      </c>
      <c r="BE514" s="192">
        <f>IF(N514="základní",J514,0)</f>
        <v>0</v>
      </c>
      <c r="BF514" s="192">
        <f>IF(N514="snížená",J514,0)</f>
        <v>0</v>
      </c>
      <c r="BG514" s="192">
        <f>IF(N514="zákl. přenesená",J514,0)</f>
        <v>0</v>
      </c>
      <c r="BH514" s="192">
        <f>IF(N514="sníž. přenesená",J514,0)</f>
        <v>0</v>
      </c>
      <c r="BI514" s="192">
        <f>IF(N514="nulová",J514,0)</f>
        <v>0</v>
      </c>
      <c r="BJ514" s="19" t="s">
        <v>78</v>
      </c>
      <c r="BK514" s="192">
        <f>ROUND(I514*H514,2)</f>
        <v>0</v>
      </c>
      <c r="BL514" s="19" t="s">
        <v>312</v>
      </c>
      <c r="BM514" s="191" t="s">
        <v>2300</v>
      </c>
    </row>
    <row r="515" spans="1:65" s="2" customFormat="1" ht="19.5">
      <c r="A515" s="36"/>
      <c r="B515" s="37"/>
      <c r="C515" s="38"/>
      <c r="D515" s="193" t="s">
        <v>189</v>
      </c>
      <c r="E515" s="38"/>
      <c r="F515" s="194" t="s">
        <v>1375</v>
      </c>
      <c r="G515" s="38"/>
      <c r="H515" s="38"/>
      <c r="I515" s="195"/>
      <c r="J515" s="38"/>
      <c r="K515" s="38"/>
      <c r="L515" s="41"/>
      <c r="M515" s="196"/>
      <c r="N515" s="197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189</v>
      </c>
      <c r="AU515" s="19" t="s">
        <v>80</v>
      </c>
    </row>
    <row r="516" spans="1:65" s="2" customFormat="1" ht="11.25">
      <c r="A516" s="36"/>
      <c r="B516" s="37"/>
      <c r="C516" s="38"/>
      <c r="D516" s="198" t="s">
        <v>191</v>
      </c>
      <c r="E516" s="38"/>
      <c r="F516" s="199" t="s">
        <v>1376</v>
      </c>
      <c r="G516" s="38"/>
      <c r="H516" s="38"/>
      <c r="I516" s="195"/>
      <c r="J516" s="38"/>
      <c r="K516" s="38"/>
      <c r="L516" s="41"/>
      <c r="M516" s="196"/>
      <c r="N516" s="197"/>
      <c r="O516" s="66"/>
      <c r="P516" s="66"/>
      <c r="Q516" s="66"/>
      <c r="R516" s="66"/>
      <c r="S516" s="66"/>
      <c r="T516" s="67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9" t="s">
        <v>191</v>
      </c>
      <c r="AU516" s="19" t="s">
        <v>80</v>
      </c>
    </row>
    <row r="517" spans="1:65" s="13" customFormat="1" ht="11.25">
      <c r="B517" s="200"/>
      <c r="C517" s="201"/>
      <c r="D517" s="193" t="s">
        <v>193</v>
      </c>
      <c r="E517" s="202" t="s">
        <v>19</v>
      </c>
      <c r="F517" s="203" t="s">
        <v>2220</v>
      </c>
      <c r="G517" s="201"/>
      <c r="H517" s="202" t="s">
        <v>19</v>
      </c>
      <c r="I517" s="204"/>
      <c r="J517" s="201"/>
      <c r="K517" s="201"/>
      <c r="L517" s="205"/>
      <c r="M517" s="206"/>
      <c r="N517" s="207"/>
      <c r="O517" s="207"/>
      <c r="P517" s="207"/>
      <c r="Q517" s="207"/>
      <c r="R517" s="207"/>
      <c r="S517" s="207"/>
      <c r="T517" s="208"/>
      <c r="AT517" s="209" t="s">
        <v>193</v>
      </c>
      <c r="AU517" s="209" t="s">
        <v>80</v>
      </c>
      <c r="AV517" s="13" t="s">
        <v>78</v>
      </c>
      <c r="AW517" s="13" t="s">
        <v>33</v>
      </c>
      <c r="AX517" s="13" t="s">
        <v>71</v>
      </c>
      <c r="AY517" s="209" t="s">
        <v>180</v>
      </c>
    </row>
    <row r="518" spans="1:65" s="14" customFormat="1" ht="11.25">
      <c r="B518" s="210"/>
      <c r="C518" s="211"/>
      <c r="D518" s="193" t="s">
        <v>193</v>
      </c>
      <c r="E518" s="212" t="s">
        <v>19</v>
      </c>
      <c r="F518" s="213" t="s">
        <v>2301</v>
      </c>
      <c r="G518" s="211"/>
      <c r="H518" s="214">
        <v>2.88</v>
      </c>
      <c r="I518" s="215"/>
      <c r="J518" s="211"/>
      <c r="K518" s="211"/>
      <c r="L518" s="216"/>
      <c r="M518" s="217"/>
      <c r="N518" s="218"/>
      <c r="O518" s="218"/>
      <c r="P518" s="218"/>
      <c r="Q518" s="218"/>
      <c r="R518" s="218"/>
      <c r="S518" s="218"/>
      <c r="T518" s="219"/>
      <c r="AT518" s="220" t="s">
        <v>193</v>
      </c>
      <c r="AU518" s="220" t="s">
        <v>80</v>
      </c>
      <c r="AV518" s="14" t="s">
        <v>80</v>
      </c>
      <c r="AW518" s="14" t="s">
        <v>33</v>
      </c>
      <c r="AX518" s="14" t="s">
        <v>78</v>
      </c>
      <c r="AY518" s="220" t="s">
        <v>180</v>
      </c>
    </row>
    <row r="519" spans="1:65" s="2" customFormat="1" ht="16.5" customHeight="1">
      <c r="A519" s="36"/>
      <c r="B519" s="37"/>
      <c r="C519" s="180" t="s">
        <v>805</v>
      </c>
      <c r="D519" s="180" t="s">
        <v>182</v>
      </c>
      <c r="E519" s="181" t="s">
        <v>1396</v>
      </c>
      <c r="F519" s="182" t="s">
        <v>1397</v>
      </c>
      <c r="G519" s="183" t="s">
        <v>230</v>
      </c>
      <c r="H519" s="184">
        <v>2.88</v>
      </c>
      <c r="I519" s="185"/>
      <c r="J519" s="186">
        <f>ROUND(I519*H519,2)</f>
        <v>0</v>
      </c>
      <c r="K519" s="182" t="s">
        <v>186</v>
      </c>
      <c r="L519" s="41"/>
      <c r="M519" s="187" t="s">
        <v>19</v>
      </c>
      <c r="N519" s="188" t="s">
        <v>42</v>
      </c>
      <c r="O519" s="66"/>
      <c r="P519" s="189">
        <f>O519*H519</f>
        <v>0</v>
      </c>
      <c r="Q519" s="189">
        <v>2.9999999999999997E-4</v>
      </c>
      <c r="R519" s="189">
        <f>Q519*H519</f>
        <v>8.6399999999999986E-4</v>
      </c>
      <c r="S519" s="189">
        <v>0</v>
      </c>
      <c r="T519" s="190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91" t="s">
        <v>312</v>
      </c>
      <c r="AT519" s="191" t="s">
        <v>182</v>
      </c>
      <c r="AU519" s="191" t="s">
        <v>80</v>
      </c>
      <c r="AY519" s="19" t="s">
        <v>180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9" t="s">
        <v>78</v>
      </c>
      <c r="BK519" s="192">
        <f>ROUND(I519*H519,2)</f>
        <v>0</v>
      </c>
      <c r="BL519" s="19" t="s">
        <v>312</v>
      </c>
      <c r="BM519" s="191" t="s">
        <v>2302</v>
      </c>
    </row>
    <row r="520" spans="1:65" s="2" customFormat="1" ht="19.5">
      <c r="A520" s="36"/>
      <c r="B520" s="37"/>
      <c r="C520" s="38"/>
      <c r="D520" s="193" t="s">
        <v>189</v>
      </c>
      <c r="E520" s="38"/>
      <c r="F520" s="194" t="s">
        <v>1399</v>
      </c>
      <c r="G520" s="38"/>
      <c r="H520" s="38"/>
      <c r="I520" s="195"/>
      <c r="J520" s="38"/>
      <c r="K520" s="38"/>
      <c r="L520" s="41"/>
      <c r="M520" s="196"/>
      <c r="N520" s="19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189</v>
      </c>
      <c r="AU520" s="19" t="s">
        <v>80</v>
      </c>
    </row>
    <row r="521" spans="1:65" s="2" customFormat="1" ht="11.25">
      <c r="A521" s="36"/>
      <c r="B521" s="37"/>
      <c r="C521" s="38"/>
      <c r="D521" s="198" t="s">
        <v>191</v>
      </c>
      <c r="E521" s="38"/>
      <c r="F521" s="199" t="s">
        <v>1400</v>
      </c>
      <c r="G521" s="38"/>
      <c r="H521" s="38"/>
      <c r="I521" s="195"/>
      <c r="J521" s="38"/>
      <c r="K521" s="38"/>
      <c r="L521" s="41"/>
      <c r="M521" s="196"/>
      <c r="N521" s="197"/>
      <c r="O521" s="66"/>
      <c r="P521" s="66"/>
      <c r="Q521" s="66"/>
      <c r="R521" s="66"/>
      <c r="S521" s="66"/>
      <c r="T521" s="67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T521" s="19" t="s">
        <v>191</v>
      </c>
      <c r="AU521" s="19" t="s">
        <v>80</v>
      </c>
    </row>
    <row r="522" spans="1:65" s="13" customFormat="1" ht="11.25">
      <c r="B522" s="200"/>
      <c r="C522" s="201"/>
      <c r="D522" s="193" t="s">
        <v>193</v>
      </c>
      <c r="E522" s="202" t="s">
        <v>19</v>
      </c>
      <c r="F522" s="203" t="s">
        <v>2220</v>
      </c>
      <c r="G522" s="201"/>
      <c r="H522" s="202" t="s">
        <v>19</v>
      </c>
      <c r="I522" s="204"/>
      <c r="J522" s="201"/>
      <c r="K522" s="201"/>
      <c r="L522" s="205"/>
      <c r="M522" s="206"/>
      <c r="N522" s="207"/>
      <c r="O522" s="207"/>
      <c r="P522" s="207"/>
      <c r="Q522" s="207"/>
      <c r="R522" s="207"/>
      <c r="S522" s="207"/>
      <c r="T522" s="208"/>
      <c r="AT522" s="209" t="s">
        <v>193</v>
      </c>
      <c r="AU522" s="209" t="s">
        <v>80</v>
      </c>
      <c r="AV522" s="13" t="s">
        <v>78</v>
      </c>
      <c r="AW522" s="13" t="s">
        <v>33</v>
      </c>
      <c r="AX522" s="13" t="s">
        <v>71</v>
      </c>
      <c r="AY522" s="209" t="s">
        <v>180</v>
      </c>
    </row>
    <row r="523" spans="1:65" s="14" customFormat="1" ht="11.25">
      <c r="B523" s="210"/>
      <c r="C523" s="211"/>
      <c r="D523" s="193" t="s">
        <v>193</v>
      </c>
      <c r="E523" s="212" t="s">
        <v>19</v>
      </c>
      <c r="F523" s="213" t="s">
        <v>2301</v>
      </c>
      <c r="G523" s="211"/>
      <c r="H523" s="214">
        <v>2.88</v>
      </c>
      <c r="I523" s="215"/>
      <c r="J523" s="211"/>
      <c r="K523" s="211"/>
      <c r="L523" s="216"/>
      <c r="M523" s="217"/>
      <c r="N523" s="218"/>
      <c r="O523" s="218"/>
      <c r="P523" s="218"/>
      <c r="Q523" s="218"/>
      <c r="R523" s="218"/>
      <c r="S523" s="218"/>
      <c r="T523" s="219"/>
      <c r="AT523" s="220" t="s">
        <v>193</v>
      </c>
      <c r="AU523" s="220" t="s">
        <v>80</v>
      </c>
      <c r="AV523" s="14" t="s">
        <v>80</v>
      </c>
      <c r="AW523" s="14" t="s">
        <v>33</v>
      </c>
      <c r="AX523" s="14" t="s">
        <v>78</v>
      </c>
      <c r="AY523" s="220" t="s">
        <v>180</v>
      </c>
    </row>
    <row r="524" spans="1:65" s="2" customFormat="1" ht="24.2" customHeight="1">
      <c r="A524" s="36"/>
      <c r="B524" s="37"/>
      <c r="C524" s="180" t="s">
        <v>811</v>
      </c>
      <c r="D524" s="180" t="s">
        <v>182</v>
      </c>
      <c r="E524" s="181" t="s">
        <v>2303</v>
      </c>
      <c r="F524" s="182" t="s">
        <v>2304</v>
      </c>
      <c r="G524" s="183" t="s">
        <v>206</v>
      </c>
      <c r="H524" s="184">
        <v>2</v>
      </c>
      <c r="I524" s="185"/>
      <c r="J524" s="186">
        <f>ROUND(I524*H524,2)</f>
        <v>0</v>
      </c>
      <c r="K524" s="182" t="s">
        <v>186</v>
      </c>
      <c r="L524" s="41"/>
      <c r="M524" s="187" t="s">
        <v>19</v>
      </c>
      <c r="N524" s="188" t="s">
        <v>42</v>
      </c>
      <c r="O524" s="66"/>
      <c r="P524" s="189">
        <f>O524*H524</f>
        <v>0</v>
      </c>
      <c r="Q524" s="189">
        <v>4.3499999999999997E-3</v>
      </c>
      <c r="R524" s="189">
        <f>Q524*H524</f>
        <v>8.6999999999999994E-3</v>
      </c>
      <c r="S524" s="189">
        <v>0</v>
      </c>
      <c r="T524" s="190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91" t="s">
        <v>312</v>
      </c>
      <c r="AT524" s="191" t="s">
        <v>182</v>
      </c>
      <c r="AU524" s="191" t="s">
        <v>80</v>
      </c>
      <c r="AY524" s="19" t="s">
        <v>180</v>
      </c>
      <c r="BE524" s="192">
        <f>IF(N524="základní",J524,0)</f>
        <v>0</v>
      </c>
      <c r="BF524" s="192">
        <f>IF(N524="snížená",J524,0)</f>
        <v>0</v>
      </c>
      <c r="BG524" s="192">
        <f>IF(N524="zákl. přenesená",J524,0)</f>
        <v>0</v>
      </c>
      <c r="BH524" s="192">
        <f>IF(N524="sníž. přenesená",J524,0)</f>
        <v>0</v>
      </c>
      <c r="BI524" s="192">
        <f>IF(N524="nulová",J524,0)</f>
        <v>0</v>
      </c>
      <c r="BJ524" s="19" t="s">
        <v>78</v>
      </c>
      <c r="BK524" s="192">
        <f>ROUND(I524*H524,2)</f>
        <v>0</v>
      </c>
      <c r="BL524" s="19" t="s">
        <v>312</v>
      </c>
      <c r="BM524" s="191" t="s">
        <v>2305</v>
      </c>
    </row>
    <row r="525" spans="1:65" s="2" customFormat="1" ht="19.5">
      <c r="A525" s="36"/>
      <c r="B525" s="37"/>
      <c r="C525" s="38"/>
      <c r="D525" s="193" t="s">
        <v>189</v>
      </c>
      <c r="E525" s="38"/>
      <c r="F525" s="194" t="s">
        <v>2306</v>
      </c>
      <c r="G525" s="38"/>
      <c r="H525" s="38"/>
      <c r="I525" s="195"/>
      <c r="J525" s="38"/>
      <c r="K525" s="38"/>
      <c r="L525" s="41"/>
      <c r="M525" s="196"/>
      <c r="N525" s="197"/>
      <c r="O525" s="66"/>
      <c r="P525" s="66"/>
      <c r="Q525" s="66"/>
      <c r="R525" s="66"/>
      <c r="S525" s="66"/>
      <c r="T525" s="67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189</v>
      </c>
      <c r="AU525" s="19" t="s">
        <v>80</v>
      </c>
    </row>
    <row r="526" spans="1:65" s="2" customFormat="1" ht="11.25">
      <c r="A526" s="36"/>
      <c r="B526" s="37"/>
      <c r="C526" s="38"/>
      <c r="D526" s="198" t="s">
        <v>191</v>
      </c>
      <c r="E526" s="38"/>
      <c r="F526" s="199" t="s">
        <v>2307</v>
      </c>
      <c r="G526" s="38"/>
      <c r="H526" s="38"/>
      <c r="I526" s="195"/>
      <c r="J526" s="38"/>
      <c r="K526" s="38"/>
      <c r="L526" s="41"/>
      <c r="M526" s="196"/>
      <c r="N526" s="197"/>
      <c r="O526" s="66"/>
      <c r="P526" s="66"/>
      <c r="Q526" s="66"/>
      <c r="R526" s="66"/>
      <c r="S526" s="66"/>
      <c r="T526" s="67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T526" s="19" t="s">
        <v>191</v>
      </c>
      <c r="AU526" s="19" t="s">
        <v>80</v>
      </c>
    </row>
    <row r="527" spans="1:65" s="13" customFormat="1" ht="11.25">
      <c r="B527" s="200"/>
      <c r="C527" s="201"/>
      <c r="D527" s="193" t="s">
        <v>193</v>
      </c>
      <c r="E527" s="202" t="s">
        <v>19</v>
      </c>
      <c r="F527" s="203" t="s">
        <v>2220</v>
      </c>
      <c r="G527" s="201"/>
      <c r="H527" s="202" t="s">
        <v>19</v>
      </c>
      <c r="I527" s="204"/>
      <c r="J527" s="201"/>
      <c r="K527" s="201"/>
      <c r="L527" s="205"/>
      <c r="M527" s="206"/>
      <c r="N527" s="207"/>
      <c r="O527" s="207"/>
      <c r="P527" s="207"/>
      <c r="Q527" s="207"/>
      <c r="R527" s="207"/>
      <c r="S527" s="207"/>
      <c r="T527" s="208"/>
      <c r="AT527" s="209" t="s">
        <v>193</v>
      </c>
      <c r="AU527" s="209" t="s">
        <v>80</v>
      </c>
      <c r="AV527" s="13" t="s">
        <v>78</v>
      </c>
      <c r="AW527" s="13" t="s">
        <v>33</v>
      </c>
      <c r="AX527" s="13" t="s">
        <v>71</v>
      </c>
      <c r="AY527" s="209" t="s">
        <v>180</v>
      </c>
    </row>
    <row r="528" spans="1:65" s="14" customFormat="1" ht="11.25">
      <c r="B528" s="210"/>
      <c r="C528" s="211"/>
      <c r="D528" s="193" t="s">
        <v>193</v>
      </c>
      <c r="E528" s="212" t="s">
        <v>19</v>
      </c>
      <c r="F528" s="213" t="s">
        <v>2308</v>
      </c>
      <c r="G528" s="211"/>
      <c r="H528" s="214">
        <v>2</v>
      </c>
      <c r="I528" s="215"/>
      <c r="J528" s="211"/>
      <c r="K528" s="211"/>
      <c r="L528" s="216"/>
      <c r="M528" s="217"/>
      <c r="N528" s="218"/>
      <c r="O528" s="218"/>
      <c r="P528" s="218"/>
      <c r="Q528" s="218"/>
      <c r="R528" s="218"/>
      <c r="S528" s="218"/>
      <c r="T528" s="219"/>
      <c r="AT528" s="220" t="s">
        <v>193</v>
      </c>
      <c r="AU528" s="220" t="s">
        <v>80</v>
      </c>
      <c r="AV528" s="14" t="s">
        <v>80</v>
      </c>
      <c r="AW528" s="14" t="s">
        <v>33</v>
      </c>
      <c r="AX528" s="14" t="s">
        <v>78</v>
      </c>
      <c r="AY528" s="220" t="s">
        <v>180</v>
      </c>
    </row>
    <row r="529" spans="1:65" s="2" customFormat="1" ht="33" customHeight="1">
      <c r="A529" s="36"/>
      <c r="B529" s="37"/>
      <c r="C529" s="180" t="s">
        <v>817</v>
      </c>
      <c r="D529" s="180" t="s">
        <v>182</v>
      </c>
      <c r="E529" s="181" t="s">
        <v>1407</v>
      </c>
      <c r="F529" s="182" t="s">
        <v>1408</v>
      </c>
      <c r="G529" s="183" t="s">
        <v>230</v>
      </c>
      <c r="H529" s="184">
        <v>2.88</v>
      </c>
      <c r="I529" s="185"/>
      <c r="J529" s="186">
        <f>ROUND(I529*H529,2)</f>
        <v>0</v>
      </c>
      <c r="K529" s="182" t="s">
        <v>186</v>
      </c>
      <c r="L529" s="41"/>
      <c r="M529" s="187" t="s">
        <v>19</v>
      </c>
      <c r="N529" s="188" t="s">
        <v>42</v>
      </c>
      <c r="O529" s="66"/>
      <c r="P529" s="189">
        <f>O529*H529</f>
        <v>0</v>
      </c>
      <c r="Q529" s="189">
        <v>5.1999999999999998E-3</v>
      </c>
      <c r="R529" s="189">
        <f>Q529*H529</f>
        <v>1.4975999999999998E-2</v>
      </c>
      <c r="S529" s="189">
        <v>0</v>
      </c>
      <c r="T529" s="190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91" t="s">
        <v>312</v>
      </c>
      <c r="AT529" s="191" t="s">
        <v>182</v>
      </c>
      <c r="AU529" s="191" t="s">
        <v>80</v>
      </c>
      <c r="AY529" s="19" t="s">
        <v>180</v>
      </c>
      <c r="BE529" s="192">
        <f>IF(N529="základní",J529,0)</f>
        <v>0</v>
      </c>
      <c r="BF529" s="192">
        <f>IF(N529="snížená",J529,0)</f>
        <v>0</v>
      </c>
      <c r="BG529" s="192">
        <f>IF(N529="zákl. přenesená",J529,0)</f>
        <v>0</v>
      </c>
      <c r="BH529" s="192">
        <f>IF(N529="sníž. přenesená",J529,0)</f>
        <v>0</v>
      </c>
      <c r="BI529" s="192">
        <f>IF(N529="nulová",J529,0)</f>
        <v>0</v>
      </c>
      <c r="BJ529" s="19" t="s">
        <v>78</v>
      </c>
      <c r="BK529" s="192">
        <f>ROUND(I529*H529,2)</f>
        <v>0</v>
      </c>
      <c r="BL529" s="19" t="s">
        <v>312</v>
      </c>
      <c r="BM529" s="191" t="s">
        <v>2309</v>
      </c>
    </row>
    <row r="530" spans="1:65" s="2" customFormat="1" ht="19.5">
      <c r="A530" s="36"/>
      <c r="B530" s="37"/>
      <c r="C530" s="38"/>
      <c r="D530" s="193" t="s">
        <v>189</v>
      </c>
      <c r="E530" s="38"/>
      <c r="F530" s="194" t="s">
        <v>1410</v>
      </c>
      <c r="G530" s="38"/>
      <c r="H530" s="38"/>
      <c r="I530" s="195"/>
      <c r="J530" s="38"/>
      <c r="K530" s="38"/>
      <c r="L530" s="41"/>
      <c r="M530" s="196"/>
      <c r="N530" s="197"/>
      <c r="O530" s="66"/>
      <c r="P530" s="66"/>
      <c r="Q530" s="66"/>
      <c r="R530" s="66"/>
      <c r="S530" s="66"/>
      <c r="T530" s="67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189</v>
      </c>
      <c r="AU530" s="19" t="s">
        <v>80</v>
      </c>
    </row>
    <row r="531" spans="1:65" s="2" customFormat="1" ht="11.25">
      <c r="A531" s="36"/>
      <c r="B531" s="37"/>
      <c r="C531" s="38"/>
      <c r="D531" s="198" t="s">
        <v>191</v>
      </c>
      <c r="E531" s="38"/>
      <c r="F531" s="199" t="s">
        <v>1411</v>
      </c>
      <c r="G531" s="38"/>
      <c r="H531" s="38"/>
      <c r="I531" s="195"/>
      <c r="J531" s="38"/>
      <c r="K531" s="38"/>
      <c r="L531" s="41"/>
      <c r="M531" s="196"/>
      <c r="N531" s="197"/>
      <c r="O531" s="66"/>
      <c r="P531" s="66"/>
      <c r="Q531" s="66"/>
      <c r="R531" s="66"/>
      <c r="S531" s="66"/>
      <c r="T531" s="67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T531" s="19" t="s">
        <v>191</v>
      </c>
      <c r="AU531" s="19" t="s">
        <v>80</v>
      </c>
    </row>
    <row r="532" spans="1:65" s="13" customFormat="1" ht="11.25">
      <c r="B532" s="200"/>
      <c r="C532" s="201"/>
      <c r="D532" s="193" t="s">
        <v>193</v>
      </c>
      <c r="E532" s="202" t="s">
        <v>19</v>
      </c>
      <c r="F532" s="203" t="s">
        <v>2220</v>
      </c>
      <c r="G532" s="201"/>
      <c r="H532" s="202" t="s">
        <v>19</v>
      </c>
      <c r="I532" s="204"/>
      <c r="J532" s="201"/>
      <c r="K532" s="201"/>
      <c r="L532" s="205"/>
      <c r="M532" s="206"/>
      <c r="N532" s="207"/>
      <c r="O532" s="207"/>
      <c r="P532" s="207"/>
      <c r="Q532" s="207"/>
      <c r="R532" s="207"/>
      <c r="S532" s="207"/>
      <c r="T532" s="208"/>
      <c r="AT532" s="209" t="s">
        <v>193</v>
      </c>
      <c r="AU532" s="209" t="s">
        <v>80</v>
      </c>
      <c r="AV532" s="13" t="s">
        <v>78</v>
      </c>
      <c r="AW532" s="13" t="s">
        <v>33</v>
      </c>
      <c r="AX532" s="13" t="s">
        <v>71</v>
      </c>
      <c r="AY532" s="209" t="s">
        <v>180</v>
      </c>
    </row>
    <row r="533" spans="1:65" s="13" customFormat="1" ht="22.5">
      <c r="B533" s="200"/>
      <c r="C533" s="201"/>
      <c r="D533" s="193" t="s">
        <v>193</v>
      </c>
      <c r="E533" s="202" t="s">
        <v>19</v>
      </c>
      <c r="F533" s="203" t="s">
        <v>2310</v>
      </c>
      <c r="G533" s="201"/>
      <c r="H533" s="202" t="s">
        <v>19</v>
      </c>
      <c r="I533" s="204"/>
      <c r="J533" s="201"/>
      <c r="K533" s="201"/>
      <c r="L533" s="205"/>
      <c r="M533" s="206"/>
      <c r="N533" s="207"/>
      <c r="O533" s="207"/>
      <c r="P533" s="207"/>
      <c r="Q533" s="207"/>
      <c r="R533" s="207"/>
      <c r="S533" s="207"/>
      <c r="T533" s="208"/>
      <c r="AT533" s="209" t="s">
        <v>193</v>
      </c>
      <c r="AU533" s="209" t="s">
        <v>80</v>
      </c>
      <c r="AV533" s="13" t="s">
        <v>78</v>
      </c>
      <c r="AW533" s="13" t="s">
        <v>33</v>
      </c>
      <c r="AX533" s="13" t="s">
        <v>71</v>
      </c>
      <c r="AY533" s="209" t="s">
        <v>180</v>
      </c>
    </row>
    <row r="534" spans="1:65" s="14" customFormat="1" ht="11.25">
      <c r="B534" s="210"/>
      <c r="C534" s="211"/>
      <c r="D534" s="193" t="s">
        <v>193</v>
      </c>
      <c r="E534" s="212" t="s">
        <v>19</v>
      </c>
      <c r="F534" s="213" t="s">
        <v>2301</v>
      </c>
      <c r="G534" s="211"/>
      <c r="H534" s="214">
        <v>2.88</v>
      </c>
      <c r="I534" s="215"/>
      <c r="J534" s="211"/>
      <c r="K534" s="211"/>
      <c r="L534" s="216"/>
      <c r="M534" s="217"/>
      <c r="N534" s="218"/>
      <c r="O534" s="218"/>
      <c r="P534" s="218"/>
      <c r="Q534" s="218"/>
      <c r="R534" s="218"/>
      <c r="S534" s="218"/>
      <c r="T534" s="219"/>
      <c r="AT534" s="220" t="s">
        <v>193</v>
      </c>
      <c r="AU534" s="220" t="s">
        <v>80</v>
      </c>
      <c r="AV534" s="14" t="s">
        <v>80</v>
      </c>
      <c r="AW534" s="14" t="s">
        <v>33</v>
      </c>
      <c r="AX534" s="14" t="s">
        <v>78</v>
      </c>
      <c r="AY534" s="220" t="s">
        <v>180</v>
      </c>
    </row>
    <row r="535" spans="1:65" s="2" customFormat="1" ht="16.5" customHeight="1">
      <c r="A535" s="36"/>
      <c r="B535" s="37"/>
      <c r="C535" s="232" t="s">
        <v>821</v>
      </c>
      <c r="D535" s="232" t="s">
        <v>301</v>
      </c>
      <c r="E535" s="233" t="s">
        <v>1413</v>
      </c>
      <c r="F535" s="234" t="s">
        <v>1414</v>
      </c>
      <c r="G535" s="235" t="s">
        <v>230</v>
      </c>
      <c r="H535" s="236">
        <v>3.1680000000000001</v>
      </c>
      <c r="I535" s="237"/>
      <c r="J535" s="238">
        <f>ROUND(I535*H535,2)</f>
        <v>0</v>
      </c>
      <c r="K535" s="234" t="s">
        <v>186</v>
      </c>
      <c r="L535" s="239"/>
      <c r="M535" s="240" t="s">
        <v>19</v>
      </c>
      <c r="N535" s="241" t="s">
        <v>42</v>
      </c>
      <c r="O535" s="66"/>
      <c r="P535" s="189">
        <f>O535*H535</f>
        <v>0</v>
      </c>
      <c r="Q535" s="189">
        <v>1.26E-2</v>
      </c>
      <c r="R535" s="189">
        <f>Q535*H535</f>
        <v>3.9916800000000002E-2</v>
      </c>
      <c r="S535" s="189">
        <v>0</v>
      </c>
      <c r="T535" s="190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91" t="s">
        <v>475</v>
      </c>
      <c r="AT535" s="191" t="s">
        <v>301</v>
      </c>
      <c r="AU535" s="191" t="s">
        <v>80</v>
      </c>
      <c r="AY535" s="19" t="s">
        <v>180</v>
      </c>
      <c r="BE535" s="192">
        <f>IF(N535="základní",J535,0)</f>
        <v>0</v>
      </c>
      <c r="BF535" s="192">
        <f>IF(N535="snížená",J535,0)</f>
        <v>0</v>
      </c>
      <c r="BG535" s="192">
        <f>IF(N535="zákl. přenesená",J535,0)</f>
        <v>0</v>
      </c>
      <c r="BH535" s="192">
        <f>IF(N535="sníž. přenesená",J535,0)</f>
        <v>0</v>
      </c>
      <c r="BI535" s="192">
        <f>IF(N535="nulová",J535,0)</f>
        <v>0</v>
      </c>
      <c r="BJ535" s="19" t="s">
        <v>78</v>
      </c>
      <c r="BK535" s="192">
        <f>ROUND(I535*H535,2)</f>
        <v>0</v>
      </c>
      <c r="BL535" s="19" t="s">
        <v>312</v>
      </c>
      <c r="BM535" s="191" t="s">
        <v>2311</v>
      </c>
    </row>
    <row r="536" spans="1:65" s="2" customFormat="1" ht="11.25">
      <c r="A536" s="36"/>
      <c r="B536" s="37"/>
      <c r="C536" s="38"/>
      <c r="D536" s="193" t="s">
        <v>189</v>
      </c>
      <c r="E536" s="38"/>
      <c r="F536" s="194" t="s">
        <v>1414</v>
      </c>
      <c r="G536" s="38"/>
      <c r="H536" s="38"/>
      <c r="I536" s="195"/>
      <c r="J536" s="38"/>
      <c r="K536" s="38"/>
      <c r="L536" s="41"/>
      <c r="M536" s="196"/>
      <c r="N536" s="197"/>
      <c r="O536" s="66"/>
      <c r="P536" s="66"/>
      <c r="Q536" s="66"/>
      <c r="R536" s="66"/>
      <c r="S536" s="66"/>
      <c r="T536" s="67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T536" s="19" t="s">
        <v>189</v>
      </c>
      <c r="AU536" s="19" t="s">
        <v>80</v>
      </c>
    </row>
    <row r="537" spans="1:65" s="14" customFormat="1" ht="11.25">
      <c r="B537" s="210"/>
      <c r="C537" s="211"/>
      <c r="D537" s="193" t="s">
        <v>193</v>
      </c>
      <c r="E537" s="212" t="s">
        <v>19</v>
      </c>
      <c r="F537" s="213" t="s">
        <v>2312</v>
      </c>
      <c r="G537" s="211"/>
      <c r="H537" s="214">
        <v>2.88</v>
      </c>
      <c r="I537" s="215"/>
      <c r="J537" s="211"/>
      <c r="K537" s="211"/>
      <c r="L537" s="216"/>
      <c r="M537" s="217"/>
      <c r="N537" s="218"/>
      <c r="O537" s="218"/>
      <c r="P537" s="218"/>
      <c r="Q537" s="218"/>
      <c r="R537" s="218"/>
      <c r="S537" s="218"/>
      <c r="T537" s="219"/>
      <c r="AT537" s="220" t="s">
        <v>193</v>
      </c>
      <c r="AU537" s="220" t="s">
        <v>80</v>
      </c>
      <c r="AV537" s="14" t="s">
        <v>80</v>
      </c>
      <c r="AW537" s="14" t="s">
        <v>33</v>
      </c>
      <c r="AX537" s="14" t="s">
        <v>78</v>
      </c>
      <c r="AY537" s="220" t="s">
        <v>180</v>
      </c>
    </row>
    <row r="538" spans="1:65" s="14" customFormat="1" ht="11.25">
      <c r="B538" s="210"/>
      <c r="C538" s="211"/>
      <c r="D538" s="193" t="s">
        <v>193</v>
      </c>
      <c r="E538" s="211"/>
      <c r="F538" s="213" t="s">
        <v>2313</v>
      </c>
      <c r="G538" s="211"/>
      <c r="H538" s="214">
        <v>3.1680000000000001</v>
      </c>
      <c r="I538" s="215"/>
      <c r="J538" s="211"/>
      <c r="K538" s="211"/>
      <c r="L538" s="216"/>
      <c r="M538" s="217"/>
      <c r="N538" s="218"/>
      <c r="O538" s="218"/>
      <c r="P538" s="218"/>
      <c r="Q538" s="218"/>
      <c r="R538" s="218"/>
      <c r="S538" s="218"/>
      <c r="T538" s="219"/>
      <c r="AT538" s="220" t="s">
        <v>193</v>
      </c>
      <c r="AU538" s="220" t="s">
        <v>80</v>
      </c>
      <c r="AV538" s="14" t="s">
        <v>80</v>
      </c>
      <c r="AW538" s="14" t="s">
        <v>4</v>
      </c>
      <c r="AX538" s="14" t="s">
        <v>78</v>
      </c>
      <c r="AY538" s="220" t="s">
        <v>180</v>
      </c>
    </row>
    <row r="539" spans="1:65" s="2" customFormat="1" ht="24.2" customHeight="1">
      <c r="A539" s="36"/>
      <c r="B539" s="37"/>
      <c r="C539" s="180" t="s">
        <v>829</v>
      </c>
      <c r="D539" s="180" t="s">
        <v>182</v>
      </c>
      <c r="E539" s="181" t="s">
        <v>2314</v>
      </c>
      <c r="F539" s="182" t="s">
        <v>2315</v>
      </c>
      <c r="G539" s="183" t="s">
        <v>249</v>
      </c>
      <c r="H539" s="184">
        <v>6.8</v>
      </c>
      <c r="I539" s="185"/>
      <c r="J539" s="186">
        <f>ROUND(I539*H539,2)</f>
        <v>0</v>
      </c>
      <c r="K539" s="182" t="s">
        <v>304</v>
      </c>
      <c r="L539" s="41"/>
      <c r="M539" s="187" t="s">
        <v>19</v>
      </c>
      <c r="N539" s="188" t="s">
        <v>42</v>
      </c>
      <c r="O539" s="66"/>
      <c r="P539" s="189">
        <f>O539*H539</f>
        <v>0</v>
      </c>
      <c r="Q539" s="189">
        <v>5.0000000000000001E-4</v>
      </c>
      <c r="R539" s="189">
        <f>Q539*H539</f>
        <v>3.3999999999999998E-3</v>
      </c>
      <c r="S539" s="189">
        <v>0</v>
      </c>
      <c r="T539" s="190">
        <f>S539*H539</f>
        <v>0</v>
      </c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R539" s="191" t="s">
        <v>312</v>
      </c>
      <c r="AT539" s="191" t="s">
        <v>182</v>
      </c>
      <c r="AU539" s="191" t="s">
        <v>80</v>
      </c>
      <c r="AY539" s="19" t="s">
        <v>180</v>
      </c>
      <c r="BE539" s="192">
        <f>IF(N539="základní",J539,0)</f>
        <v>0</v>
      </c>
      <c r="BF539" s="192">
        <f>IF(N539="snížená",J539,0)</f>
        <v>0</v>
      </c>
      <c r="BG539" s="192">
        <f>IF(N539="zákl. přenesená",J539,0)</f>
        <v>0</v>
      </c>
      <c r="BH539" s="192">
        <f>IF(N539="sníž. přenesená",J539,0)</f>
        <v>0</v>
      </c>
      <c r="BI539" s="192">
        <f>IF(N539="nulová",J539,0)</f>
        <v>0</v>
      </c>
      <c r="BJ539" s="19" t="s">
        <v>78</v>
      </c>
      <c r="BK539" s="192">
        <f>ROUND(I539*H539,2)</f>
        <v>0</v>
      </c>
      <c r="BL539" s="19" t="s">
        <v>312</v>
      </c>
      <c r="BM539" s="191" t="s">
        <v>2316</v>
      </c>
    </row>
    <row r="540" spans="1:65" s="2" customFormat="1" ht="11.25">
      <c r="A540" s="36"/>
      <c r="B540" s="37"/>
      <c r="C540" s="38"/>
      <c r="D540" s="193" t="s">
        <v>189</v>
      </c>
      <c r="E540" s="38"/>
      <c r="F540" s="194" t="s">
        <v>2317</v>
      </c>
      <c r="G540" s="38"/>
      <c r="H540" s="38"/>
      <c r="I540" s="195"/>
      <c r="J540" s="38"/>
      <c r="K540" s="38"/>
      <c r="L540" s="41"/>
      <c r="M540" s="196"/>
      <c r="N540" s="197"/>
      <c r="O540" s="66"/>
      <c r="P540" s="66"/>
      <c r="Q540" s="66"/>
      <c r="R540" s="66"/>
      <c r="S540" s="66"/>
      <c r="T540" s="67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T540" s="19" t="s">
        <v>189</v>
      </c>
      <c r="AU540" s="19" t="s">
        <v>80</v>
      </c>
    </row>
    <row r="541" spans="1:65" s="13" customFormat="1" ht="11.25">
      <c r="B541" s="200"/>
      <c r="C541" s="201"/>
      <c r="D541" s="193" t="s">
        <v>193</v>
      </c>
      <c r="E541" s="202" t="s">
        <v>19</v>
      </c>
      <c r="F541" s="203" t="s">
        <v>2220</v>
      </c>
      <c r="G541" s="201"/>
      <c r="H541" s="202" t="s">
        <v>19</v>
      </c>
      <c r="I541" s="204"/>
      <c r="J541" s="201"/>
      <c r="K541" s="201"/>
      <c r="L541" s="205"/>
      <c r="M541" s="206"/>
      <c r="N541" s="207"/>
      <c r="O541" s="207"/>
      <c r="P541" s="207"/>
      <c r="Q541" s="207"/>
      <c r="R541" s="207"/>
      <c r="S541" s="207"/>
      <c r="T541" s="208"/>
      <c r="AT541" s="209" t="s">
        <v>193</v>
      </c>
      <c r="AU541" s="209" t="s">
        <v>80</v>
      </c>
      <c r="AV541" s="13" t="s">
        <v>78</v>
      </c>
      <c r="AW541" s="13" t="s">
        <v>33</v>
      </c>
      <c r="AX541" s="13" t="s">
        <v>71</v>
      </c>
      <c r="AY541" s="209" t="s">
        <v>180</v>
      </c>
    </row>
    <row r="542" spans="1:65" s="14" customFormat="1" ht="11.25">
      <c r="B542" s="210"/>
      <c r="C542" s="211"/>
      <c r="D542" s="193" t="s">
        <v>193</v>
      </c>
      <c r="E542" s="212" t="s">
        <v>19</v>
      </c>
      <c r="F542" s="213" t="s">
        <v>2318</v>
      </c>
      <c r="G542" s="211"/>
      <c r="H542" s="214">
        <v>6.8</v>
      </c>
      <c r="I542" s="215"/>
      <c r="J542" s="211"/>
      <c r="K542" s="211"/>
      <c r="L542" s="216"/>
      <c r="M542" s="217"/>
      <c r="N542" s="218"/>
      <c r="O542" s="218"/>
      <c r="P542" s="218"/>
      <c r="Q542" s="218"/>
      <c r="R542" s="218"/>
      <c r="S542" s="218"/>
      <c r="T542" s="219"/>
      <c r="AT542" s="220" t="s">
        <v>193</v>
      </c>
      <c r="AU542" s="220" t="s">
        <v>80</v>
      </c>
      <c r="AV542" s="14" t="s">
        <v>80</v>
      </c>
      <c r="AW542" s="14" t="s">
        <v>33</v>
      </c>
      <c r="AX542" s="14" t="s">
        <v>78</v>
      </c>
      <c r="AY542" s="220" t="s">
        <v>180</v>
      </c>
    </row>
    <row r="543" spans="1:65" s="2" customFormat="1" ht="24.2" customHeight="1">
      <c r="A543" s="36"/>
      <c r="B543" s="37"/>
      <c r="C543" s="180" t="s">
        <v>838</v>
      </c>
      <c r="D543" s="180" t="s">
        <v>182</v>
      </c>
      <c r="E543" s="181" t="s">
        <v>2319</v>
      </c>
      <c r="F543" s="182" t="s">
        <v>2320</v>
      </c>
      <c r="G543" s="183" t="s">
        <v>765</v>
      </c>
      <c r="H543" s="253"/>
      <c r="I543" s="185"/>
      <c r="J543" s="186">
        <f>ROUND(I543*H543,2)</f>
        <v>0</v>
      </c>
      <c r="K543" s="182" t="s">
        <v>186</v>
      </c>
      <c r="L543" s="41"/>
      <c r="M543" s="187" t="s">
        <v>19</v>
      </c>
      <c r="N543" s="188" t="s">
        <v>42</v>
      </c>
      <c r="O543" s="66"/>
      <c r="P543" s="189">
        <f>O543*H543</f>
        <v>0</v>
      </c>
      <c r="Q543" s="189">
        <v>0</v>
      </c>
      <c r="R543" s="189">
        <f>Q543*H543</f>
        <v>0</v>
      </c>
      <c r="S543" s="189">
        <v>0</v>
      </c>
      <c r="T543" s="190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191" t="s">
        <v>312</v>
      </c>
      <c r="AT543" s="191" t="s">
        <v>182</v>
      </c>
      <c r="AU543" s="191" t="s">
        <v>80</v>
      </c>
      <c r="AY543" s="19" t="s">
        <v>180</v>
      </c>
      <c r="BE543" s="192">
        <f>IF(N543="základní",J543,0)</f>
        <v>0</v>
      </c>
      <c r="BF543" s="192">
        <f>IF(N543="snížená",J543,0)</f>
        <v>0</v>
      </c>
      <c r="BG543" s="192">
        <f>IF(N543="zákl. přenesená",J543,0)</f>
        <v>0</v>
      </c>
      <c r="BH543" s="192">
        <f>IF(N543="sníž. přenesená",J543,0)</f>
        <v>0</v>
      </c>
      <c r="BI543" s="192">
        <f>IF(N543="nulová",J543,0)</f>
        <v>0</v>
      </c>
      <c r="BJ543" s="19" t="s">
        <v>78</v>
      </c>
      <c r="BK543" s="192">
        <f>ROUND(I543*H543,2)</f>
        <v>0</v>
      </c>
      <c r="BL543" s="19" t="s">
        <v>312</v>
      </c>
      <c r="BM543" s="191" t="s">
        <v>2321</v>
      </c>
    </row>
    <row r="544" spans="1:65" s="2" customFormat="1" ht="29.25">
      <c r="A544" s="36"/>
      <c r="B544" s="37"/>
      <c r="C544" s="38"/>
      <c r="D544" s="193" t="s">
        <v>189</v>
      </c>
      <c r="E544" s="38"/>
      <c r="F544" s="194" t="s">
        <v>2322</v>
      </c>
      <c r="G544" s="38"/>
      <c r="H544" s="38"/>
      <c r="I544" s="195"/>
      <c r="J544" s="38"/>
      <c r="K544" s="38"/>
      <c r="L544" s="41"/>
      <c r="M544" s="196"/>
      <c r="N544" s="197"/>
      <c r="O544" s="66"/>
      <c r="P544" s="66"/>
      <c r="Q544" s="66"/>
      <c r="R544" s="66"/>
      <c r="S544" s="66"/>
      <c r="T544" s="67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T544" s="19" t="s">
        <v>189</v>
      </c>
      <c r="AU544" s="19" t="s">
        <v>80</v>
      </c>
    </row>
    <row r="545" spans="1:65" s="2" customFormat="1" ht="11.25">
      <c r="A545" s="36"/>
      <c r="B545" s="37"/>
      <c r="C545" s="38"/>
      <c r="D545" s="198" t="s">
        <v>191</v>
      </c>
      <c r="E545" s="38"/>
      <c r="F545" s="199" t="s">
        <v>2323</v>
      </c>
      <c r="G545" s="38"/>
      <c r="H545" s="38"/>
      <c r="I545" s="195"/>
      <c r="J545" s="38"/>
      <c r="K545" s="38"/>
      <c r="L545" s="41"/>
      <c r="M545" s="196"/>
      <c r="N545" s="197"/>
      <c r="O545" s="66"/>
      <c r="P545" s="66"/>
      <c r="Q545" s="66"/>
      <c r="R545" s="66"/>
      <c r="S545" s="66"/>
      <c r="T545" s="67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T545" s="19" t="s">
        <v>191</v>
      </c>
      <c r="AU545" s="19" t="s">
        <v>80</v>
      </c>
    </row>
    <row r="546" spans="1:65" s="12" customFormat="1" ht="22.9" customHeight="1">
      <c r="B546" s="164"/>
      <c r="C546" s="165"/>
      <c r="D546" s="166" t="s">
        <v>70</v>
      </c>
      <c r="E546" s="178" t="s">
        <v>1472</v>
      </c>
      <c r="F546" s="178" t="s">
        <v>1473</v>
      </c>
      <c r="G546" s="165"/>
      <c r="H546" s="165"/>
      <c r="I546" s="168"/>
      <c r="J546" s="179">
        <f>BK546</f>
        <v>0</v>
      </c>
      <c r="K546" s="165"/>
      <c r="L546" s="170"/>
      <c r="M546" s="171"/>
      <c r="N546" s="172"/>
      <c r="O546" s="172"/>
      <c r="P546" s="173">
        <f>SUM(P547:P566)</f>
        <v>0</v>
      </c>
      <c r="Q546" s="172"/>
      <c r="R546" s="173">
        <f>SUM(R547:R566)</f>
        <v>8.8199999999999986E-4</v>
      </c>
      <c r="S546" s="172"/>
      <c r="T546" s="174">
        <f>SUM(T547:T566)</f>
        <v>0</v>
      </c>
      <c r="AR546" s="175" t="s">
        <v>80</v>
      </c>
      <c r="AT546" s="176" t="s">
        <v>70</v>
      </c>
      <c r="AU546" s="176" t="s">
        <v>78</v>
      </c>
      <c r="AY546" s="175" t="s">
        <v>180</v>
      </c>
      <c r="BK546" s="177">
        <f>SUM(BK547:BK566)</f>
        <v>0</v>
      </c>
    </row>
    <row r="547" spans="1:65" s="2" customFormat="1" ht="16.5" customHeight="1">
      <c r="A547" s="36"/>
      <c r="B547" s="37"/>
      <c r="C547" s="180" t="s">
        <v>843</v>
      </c>
      <c r="D547" s="180" t="s">
        <v>182</v>
      </c>
      <c r="E547" s="181" t="s">
        <v>1475</v>
      </c>
      <c r="F547" s="182" t="s">
        <v>1476</v>
      </c>
      <c r="G547" s="183" t="s">
        <v>230</v>
      </c>
      <c r="H547" s="184">
        <v>1.96</v>
      </c>
      <c r="I547" s="185"/>
      <c r="J547" s="186">
        <f>ROUND(I547*H547,2)</f>
        <v>0</v>
      </c>
      <c r="K547" s="182" t="s">
        <v>186</v>
      </c>
      <c r="L547" s="41"/>
      <c r="M547" s="187" t="s">
        <v>19</v>
      </c>
      <c r="N547" s="188" t="s">
        <v>42</v>
      </c>
      <c r="O547" s="66"/>
      <c r="P547" s="189">
        <f>O547*H547</f>
        <v>0</v>
      </c>
      <c r="Q547" s="189">
        <v>6.9999999999999994E-5</v>
      </c>
      <c r="R547" s="189">
        <f>Q547*H547</f>
        <v>1.3719999999999997E-4</v>
      </c>
      <c r="S547" s="189">
        <v>0</v>
      </c>
      <c r="T547" s="190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91" t="s">
        <v>312</v>
      </c>
      <c r="AT547" s="191" t="s">
        <v>182</v>
      </c>
      <c r="AU547" s="191" t="s">
        <v>80</v>
      </c>
      <c r="AY547" s="19" t="s">
        <v>180</v>
      </c>
      <c r="BE547" s="192">
        <f>IF(N547="základní",J547,0)</f>
        <v>0</v>
      </c>
      <c r="BF547" s="192">
        <f>IF(N547="snížená",J547,0)</f>
        <v>0</v>
      </c>
      <c r="BG547" s="192">
        <f>IF(N547="zákl. přenesená",J547,0)</f>
        <v>0</v>
      </c>
      <c r="BH547" s="192">
        <f>IF(N547="sníž. přenesená",J547,0)</f>
        <v>0</v>
      </c>
      <c r="BI547" s="192">
        <f>IF(N547="nulová",J547,0)</f>
        <v>0</v>
      </c>
      <c r="BJ547" s="19" t="s">
        <v>78</v>
      </c>
      <c r="BK547" s="192">
        <f>ROUND(I547*H547,2)</f>
        <v>0</v>
      </c>
      <c r="BL547" s="19" t="s">
        <v>312</v>
      </c>
      <c r="BM547" s="191" t="s">
        <v>2324</v>
      </c>
    </row>
    <row r="548" spans="1:65" s="2" customFormat="1" ht="19.5">
      <c r="A548" s="36"/>
      <c r="B548" s="37"/>
      <c r="C548" s="38"/>
      <c r="D548" s="193" t="s">
        <v>189</v>
      </c>
      <c r="E548" s="38"/>
      <c r="F548" s="194" t="s">
        <v>1478</v>
      </c>
      <c r="G548" s="38"/>
      <c r="H548" s="38"/>
      <c r="I548" s="195"/>
      <c r="J548" s="38"/>
      <c r="K548" s="38"/>
      <c r="L548" s="41"/>
      <c r="M548" s="196"/>
      <c r="N548" s="197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189</v>
      </c>
      <c r="AU548" s="19" t="s">
        <v>80</v>
      </c>
    </row>
    <row r="549" spans="1:65" s="2" customFormat="1" ht="11.25">
      <c r="A549" s="36"/>
      <c r="B549" s="37"/>
      <c r="C549" s="38"/>
      <c r="D549" s="198" t="s">
        <v>191</v>
      </c>
      <c r="E549" s="38"/>
      <c r="F549" s="199" t="s">
        <v>1479</v>
      </c>
      <c r="G549" s="38"/>
      <c r="H549" s="38"/>
      <c r="I549" s="195"/>
      <c r="J549" s="38"/>
      <c r="K549" s="38"/>
      <c r="L549" s="41"/>
      <c r="M549" s="196"/>
      <c r="N549" s="197"/>
      <c r="O549" s="66"/>
      <c r="P549" s="66"/>
      <c r="Q549" s="66"/>
      <c r="R549" s="66"/>
      <c r="S549" s="66"/>
      <c r="T549" s="67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9" t="s">
        <v>191</v>
      </c>
      <c r="AU549" s="19" t="s">
        <v>80</v>
      </c>
    </row>
    <row r="550" spans="1:65" s="13" customFormat="1" ht="11.25">
      <c r="B550" s="200"/>
      <c r="C550" s="201"/>
      <c r="D550" s="193" t="s">
        <v>193</v>
      </c>
      <c r="E550" s="202" t="s">
        <v>19</v>
      </c>
      <c r="F550" s="203" t="s">
        <v>2098</v>
      </c>
      <c r="G550" s="201"/>
      <c r="H550" s="202" t="s">
        <v>19</v>
      </c>
      <c r="I550" s="204"/>
      <c r="J550" s="201"/>
      <c r="K550" s="201"/>
      <c r="L550" s="205"/>
      <c r="M550" s="206"/>
      <c r="N550" s="207"/>
      <c r="O550" s="207"/>
      <c r="P550" s="207"/>
      <c r="Q550" s="207"/>
      <c r="R550" s="207"/>
      <c r="S550" s="207"/>
      <c r="T550" s="208"/>
      <c r="AT550" s="209" t="s">
        <v>193</v>
      </c>
      <c r="AU550" s="209" t="s">
        <v>80</v>
      </c>
      <c r="AV550" s="13" t="s">
        <v>78</v>
      </c>
      <c r="AW550" s="13" t="s">
        <v>33</v>
      </c>
      <c r="AX550" s="13" t="s">
        <v>71</v>
      </c>
      <c r="AY550" s="209" t="s">
        <v>180</v>
      </c>
    </row>
    <row r="551" spans="1:65" s="14" customFormat="1" ht="11.25">
      <c r="B551" s="210"/>
      <c r="C551" s="211"/>
      <c r="D551" s="193" t="s">
        <v>193</v>
      </c>
      <c r="E551" s="212" t="s">
        <v>19</v>
      </c>
      <c r="F551" s="213" t="s">
        <v>2325</v>
      </c>
      <c r="G551" s="211"/>
      <c r="H551" s="214">
        <v>1.96</v>
      </c>
      <c r="I551" s="215"/>
      <c r="J551" s="211"/>
      <c r="K551" s="211"/>
      <c r="L551" s="216"/>
      <c r="M551" s="217"/>
      <c r="N551" s="218"/>
      <c r="O551" s="218"/>
      <c r="P551" s="218"/>
      <c r="Q551" s="218"/>
      <c r="R551" s="218"/>
      <c r="S551" s="218"/>
      <c r="T551" s="219"/>
      <c r="AT551" s="220" t="s">
        <v>193</v>
      </c>
      <c r="AU551" s="220" t="s">
        <v>80</v>
      </c>
      <c r="AV551" s="14" t="s">
        <v>80</v>
      </c>
      <c r="AW551" s="14" t="s">
        <v>33</v>
      </c>
      <c r="AX551" s="14" t="s">
        <v>78</v>
      </c>
      <c r="AY551" s="220" t="s">
        <v>180</v>
      </c>
    </row>
    <row r="552" spans="1:65" s="2" customFormat="1" ht="24.2" customHeight="1">
      <c r="A552" s="36"/>
      <c r="B552" s="37"/>
      <c r="C552" s="180" t="s">
        <v>849</v>
      </c>
      <c r="D552" s="180" t="s">
        <v>182</v>
      </c>
      <c r="E552" s="181" t="s">
        <v>1484</v>
      </c>
      <c r="F552" s="182" t="s">
        <v>1485</v>
      </c>
      <c r="G552" s="183" t="s">
        <v>230</v>
      </c>
      <c r="H552" s="184">
        <v>1.96</v>
      </c>
      <c r="I552" s="185"/>
      <c r="J552" s="186">
        <f>ROUND(I552*H552,2)</f>
        <v>0</v>
      </c>
      <c r="K552" s="182" t="s">
        <v>186</v>
      </c>
      <c r="L552" s="41"/>
      <c r="M552" s="187" t="s">
        <v>19</v>
      </c>
      <c r="N552" s="188" t="s">
        <v>42</v>
      </c>
      <c r="O552" s="66"/>
      <c r="P552" s="189">
        <f>O552*H552</f>
        <v>0</v>
      </c>
      <c r="Q552" s="189">
        <v>1.3999999999999999E-4</v>
      </c>
      <c r="R552" s="189">
        <f>Q552*H552</f>
        <v>2.7439999999999995E-4</v>
      </c>
      <c r="S552" s="189">
        <v>0</v>
      </c>
      <c r="T552" s="190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191" t="s">
        <v>312</v>
      </c>
      <c r="AT552" s="191" t="s">
        <v>182</v>
      </c>
      <c r="AU552" s="191" t="s">
        <v>80</v>
      </c>
      <c r="AY552" s="19" t="s">
        <v>180</v>
      </c>
      <c r="BE552" s="192">
        <f>IF(N552="základní",J552,0)</f>
        <v>0</v>
      </c>
      <c r="BF552" s="192">
        <f>IF(N552="snížená",J552,0)</f>
        <v>0</v>
      </c>
      <c r="BG552" s="192">
        <f>IF(N552="zákl. přenesená",J552,0)</f>
        <v>0</v>
      </c>
      <c r="BH552" s="192">
        <f>IF(N552="sníž. přenesená",J552,0)</f>
        <v>0</v>
      </c>
      <c r="BI552" s="192">
        <f>IF(N552="nulová",J552,0)</f>
        <v>0</v>
      </c>
      <c r="BJ552" s="19" t="s">
        <v>78</v>
      </c>
      <c r="BK552" s="192">
        <f>ROUND(I552*H552,2)</f>
        <v>0</v>
      </c>
      <c r="BL552" s="19" t="s">
        <v>312</v>
      </c>
      <c r="BM552" s="191" t="s">
        <v>2326</v>
      </c>
    </row>
    <row r="553" spans="1:65" s="2" customFormat="1" ht="11.25">
      <c r="A553" s="36"/>
      <c r="B553" s="37"/>
      <c r="C553" s="38"/>
      <c r="D553" s="193" t="s">
        <v>189</v>
      </c>
      <c r="E553" s="38"/>
      <c r="F553" s="194" t="s">
        <v>1487</v>
      </c>
      <c r="G553" s="38"/>
      <c r="H553" s="38"/>
      <c r="I553" s="195"/>
      <c r="J553" s="38"/>
      <c r="K553" s="38"/>
      <c r="L553" s="41"/>
      <c r="M553" s="196"/>
      <c r="N553" s="197"/>
      <c r="O553" s="66"/>
      <c r="P553" s="66"/>
      <c r="Q553" s="66"/>
      <c r="R553" s="66"/>
      <c r="S553" s="66"/>
      <c r="T553" s="67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T553" s="19" t="s">
        <v>189</v>
      </c>
      <c r="AU553" s="19" t="s">
        <v>80</v>
      </c>
    </row>
    <row r="554" spans="1:65" s="2" customFormat="1" ht="11.25">
      <c r="A554" s="36"/>
      <c r="B554" s="37"/>
      <c r="C554" s="38"/>
      <c r="D554" s="198" t="s">
        <v>191</v>
      </c>
      <c r="E554" s="38"/>
      <c r="F554" s="199" t="s">
        <v>1488</v>
      </c>
      <c r="G554" s="38"/>
      <c r="H554" s="38"/>
      <c r="I554" s="195"/>
      <c r="J554" s="38"/>
      <c r="K554" s="38"/>
      <c r="L554" s="41"/>
      <c r="M554" s="196"/>
      <c r="N554" s="197"/>
      <c r="O554" s="66"/>
      <c r="P554" s="66"/>
      <c r="Q554" s="66"/>
      <c r="R554" s="66"/>
      <c r="S554" s="66"/>
      <c r="T554" s="67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T554" s="19" t="s">
        <v>191</v>
      </c>
      <c r="AU554" s="19" t="s">
        <v>80</v>
      </c>
    </row>
    <row r="555" spans="1:65" s="13" customFormat="1" ht="11.25">
      <c r="B555" s="200"/>
      <c r="C555" s="201"/>
      <c r="D555" s="193" t="s">
        <v>193</v>
      </c>
      <c r="E555" s="202" t="s">
        <v>19</v>
      </c>
      <c r="F555" s="203" t="s">
        <v>2098</v>
      </c>
      <c r="G555" s="201"/>
      <c r="H555" s="202" t="s">
        <v>19</v>
      </c>
      <c r="I555" s="204"/>
      <c r="J555" s="201"/>
      <c r="K555" s="201"/>
      <c r="L555" s="205"/>
      <c r="M555" s="206"/>
      <c r="N555" s="207"/>
      <c r="O555" s="207"/>
      <c r="P555" s="207"/>
      <c r="Q555" s="207"/>
      <c r="R555" s="207"/>
      <c r="S555" s="207"/>
      <c r="T555" s="208"/>
      <c r="AT555" s="209" t="s">
        <v>193</v>
      </c>
      <c r="AU555" s="209" t="s">
        <v>80</v>
      </c>
      <c r="AV555" s="13" t="s">
        <v>78</v>
      </c>
      <c r="AW555" s="13" t="s">
        <v>33</v>
      </c>
      <c r="AX555" s="13" t="s">
        <v>71</v>
      </c>
      <c r="AY555" s="209" t="s">
        <v>180</v>
      </c>
    </row>
    <row r="556" spans="1:65" s="14" customFormat="1" ht="11.25">
      <c r="B556" s="210"/>
      <c r="C556" s="211"/>
      <c r="D556" s="193" t="s">
        <v>193</v>
      </c>
      <c r="E556" s="212" t="s">
        <v>19</v>
      </c>
      <c r="F556" s="213" t="s">
        <v>2325</v>
      </c>
      <c r="G556" s="211"/>
      <c r="H556" s="214">
        <v>1.96</v>
      </c>
      <c r="I556" s="215"/>
      <c r="J556" s="211"/>
      <c r="K556" s="211"/>
      <c r="L556" s="216"/>
      <c r="M556" s="217"/>
      <c r="N556" s="218"/>
      <c r="O556" s="218"/>
      <c r="P556" s="218"/>
      <c r="Q556" s="218"/>
      <c r="R556" s="218"/>
      <c r="S556" s="218"/>
      <c r="T556" s="219"/>
      <c r="AT556" s="220" t="s">
        <v>193</v>
      </c>
      <c r="AU556" s="220" t="s">
        <v>80</v>
      </c>
      <c r="AV556" s="14" t="s">
        <v>80</v>
      </c>
      <c r="AW556" s="14" t="s">
        <v>33</v>
      </c>
      <c r="AX556" s="14" t="s">
        <v>78</v>
      </c>
      <c r="AY556" s="220" t="s">
        <v>180</v>
      </c>
    </row>
    <row r="557" spans="1:65" s="2" customFormat="1" ht="24.2" customHeight="1">
      <c r="A557" s="36"/>
      <c r="B557" s="37"/>
      <c r="C557" s="180" t="s">
        <v>854</v>
      </c>
      <c r="D557" s="180" t="s">
        <v>182</v>
      </c>
      <c r="E557" s="181" t="s">
        <v>1490</v>
      </c>
      <c r="F557" s="182" t="s">
        <v>1491</v>
      </c>
      <c r="G557" s="183" t="s">
        <v>230</v>
      </c>
      <c r="H557" s="184">
        <v>1.96</v>
      </c>
      <c r="I557" s="185"/>
      <c r="J557" s="186">
        <f>ROUND(I557*H557,2)</f>
        <v>0</v>
      </c>
      <c r="K557" s="182" t="s">
        <v>186</v>
      </c>
      <c r="L557" s="41"/>
      <c r="M557" s="187" t="s">
        <v>19</v>
      </c>
      <c r="N557" s="188" t="s">
        <v>42</v>
      </c>
      <c r="O557" s="66"/>
      <c r="P557" s="189">
        <f>O557*H557</f>
        <v>0</v>
      </c>
      <c r="Q557" s="189">
        <v>1.2E-4</v>
      </c>
      <c r="R557" s="189">
        <f>Q557*H557</f>
        <v>2.352E-4</v>
      </c>
      <c r="S557" s="189">
        <v>0</v>
      </c>
      <c r="T557" s="190">
        <f>S557*H557</f>
        <v>0</v>
      </c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R557" s="191" t="s">
        <v>312</v>
      </c>
      <c r="AT557" s="191" t="s">
        <v>182</v>
      </c>
      <c r="AU557" s="191" t="s">
        <v>80</v>
      </c>
      <c r="AY557" s="19" t="s">
        <v>180</v>
      </c>
      <c r="BE557" s="192">
        <f>IF(N557="základní",J557,0)</f>
        <v>0</v>
      </c>
      <c r="BF557" s="192">
        <f>IF(N557="snížená",J557,0)</f>
        <v>0</v>
      </c>
      <c r="BG557" s="192">
        <f>IF(N557="zákl. přenesená",J557,0)</f>
        <v>0</v>
      </c>
      <c r="BH557" s="192">
        <f>IF(N557="sníž. přenesená",J557,0)</f>
        <v>0</v>
      </c>
      <c r="BI557" s="192">
        <f>IF(N557="nulová",J557,0)</f>
        <v>0</v>
      </c>
      <c r="BJ557" s="19" t="s">
        <v>78</v>
      </c>
      <c r="BK557" s="192">
        <f>ROUND(I557*H557,2)</f>
        <v>0</v>
      </c>
      <c r="BL557" s="19" t="s">
        <v>312</v>
      </c>
      <c r="BM557" s="191" t="s">
        <v>2327</v>
      </c>
    </row>
    <row r="558" spans="1:65" s="2" customFormat="1" ht="19.5">
      <c r="A558" s="36"/>
      <c r="B558" s="37"/>
      <c r="C558" s="38"/>
      <c r="D558" s="193" t="s">
        <v>189</v>
      </c>
      <c r="E558" s="38"/>
      <c r="F558" s="194" t="s">
        <v>1493</v>
      </c>
      <c r="G558" s="38"/>
      <c r="H558" s="38"/>
      <c r="I558" s="195"/>
      <c r="J558" s="38"/>
      <c r="K558" s="38"/>
      <c r="L558" s="41"/>
      <c r="M558" s="196"/>
      <c r="N558" s="197"/>
      <c r="O558" s="66"/>
      <c r="P558" s="66"/>
      <c r="Q558" s="66"/>
      <c r="R558" s="66"/>
      <c r="S558" s="66"/>
      <c r="T558" s="67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T558" s="19" t="s">
        <v>189</v>
      </c>
      <c r="AU558" s="19" t="s">
        <v>80</v>
      </c>
    </row>
    <row r="559" spans="1:65" s="2" customFormat="1" ht="11.25">
      <c r="A559" s="36"/>
      <c r="B559" s="37"/>
      <c r="C559" s="38"/>
      <c r="D559" s="198" t="s">
        <v>191</v>
      </c>
      <c r="E559" s="38"/>
      <c r="F559" s="199" t="s">
        <v>1494</v>
      </c>
      <c r="G559" s="38"/>
      <c r="H559" s="38"/>
      <c r="I559" s="195"/>
      <c r="J559" s="38"/>
      <c r="K559" s="38"/>
      <c r="L559" s="41"/>
      <c r="M559" s="196"/>
      <c r="N559" s="197"/>
      <c r="O559" s="66"/>
      <c r="P559" s="66"/>
      <c r="Q559" s="66"/>
      <c r="R559" s="66"/>
      <c r="S559" s="66"/>
      <c r="T559" s="67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T559" s="19" t="s">
        <v>191</v>
      </c>
      <c r="AU559" s="19" t="s">
        <v>80</v>
      </c>
    </row>
    <row r="560" spans="1:65" s="13" customFormat="1" ht="11.25">
      <c r="B560" s="200"/>
      <c r="C560" s="201"/>
      <c r="D560" s="193" t="s">
        <v>193</v>
      </c>
      <c r="E560" s="202" t="s">
        <v>19</v>
      </c>
      <c r="F560" s="203" t="s">
        <v>2098</v>
      </c>
      <c r="G560" s="201"/>
      <c r="H560" s="202" t="s">
        <v>19</v>
      </c>
      <c r="I560" s="204"/>
      <c r="J560" s="201"/>
      <c r="K560" s="201"/>
      <c r="L560" s="205"/>
      <c r="M560" s="206"/>
      <c r="N560" s="207"/>
      <c r="O560" s="207"/>
      <c r="P560" s="207"/>
      <c r="Q560" s="207"/>
      <c r="R560" s="207"/>
      <c r="S560" s="207"/>
      <c r="T560" s="208"/>
      <c r="AT560" s="209" t="s">
        <v>193</v>
      </c>
      <c r="AU560" s="209" t="s">
        <v>80</v>
      </c>
      <c r="AV560" s="13" t="s">
        <v>78</v>
      </c>
      <c r="AW560" s="13" t="s">
        <v>33</v>
      </c>
      <c r="AX560" s="13" t="s">
        <v>71</v>
      </c>
      <c r="AY560" s="209" t="s">
        <v>180</v>
      </c>
    </row>
    <row r="561" spans="1:65" s="14" customFormat="1" ht="11.25">
      <c r="B561" s="210"/>
      <c r="C561" s="211"/>
      <c r="D561" s="193" t="s">
        <v>193</v>
      </c>
      <c r="E561" s="212" t="s">
        <v>19</v>
      </c>
      <c r="F561" s="213" t="s">
        <v>2325</v>
      </c>
      <c r="G561" s="211"/>
      <c r="H561" s="214">
        <v>1.96</v>
      </c>
      <c r="I561" s="215"/>
      <c r="J561" s="211"/>
      <c r="K561" s="211"/>
      <c r="L561" s="216"/>
      <c r="M561" s="217"/>
      <c r="N561" s="218"/>
      <c r="O561" s="218"/>
      <c r="P561" s="218"/>
      <c r="Q561" s="218"/>
      <c r="R561" s="218"/>
      <c r="S561" s="218"/>
      <c r="T561" s="219"/>
      <c r="AT561" s="220" t="s">
        <v>193</v>
      </c>
      <c r="AU561" s="220" t="s">
        <v>80</v>
      </c>
      <c r="AV561" s="14" t="s">
        <v>80</v>
      </c>
      <c r="AW561" s="14" t="s">
        <v>33</v>
      </c>
      <c r="AX561" s="14" t="s">
        <v>78</v>
      </c>
      <c r="AY561" s="220" t="s">
        <v>180</v>
      </c>
    </row>
    <row r="562" spans="1:65" s="2" customFormat="1" ht="24.2" customHeight="1">
      <c r="A562" s="36"/>
      <c r="B562" s="37"/>
      <c r="C562" s="180" t="s">
        <v>860</v>
      </c>
      <c r="D562" s="180" t="s">
        <v>182</v>
      </c>
      <c r="E562" s="181" t="s">
        <v>1496</v>
      </c>
      <c r="F562" s="182" t="s">
        <v>1497</v>
      </c>
      <c r="G562" s="183" t="s">
        <v>230</v>
      </c>
      <c r="H562" s="184">
        <v>1.96</v>
      </c>
      <c r="I562" s="185"/>
      <c r="J562" s="186">
        <f>ROUND(I562*H562,2)</f>
        <v>0</v>
      </c>
      <c r="K562" s="182" t="s">
        <v>186</v>
      </c>
      <c r="L562" s="41"/>
      <c r="M562" s="187" t="s">
        <v>19</v>
      </c>
      <c r="N562" s="188" t="s">
        <v>42</v>
      </c>
      <c r="O562" s="66"/>
      <c r="P562" s="189">
        <f>O562*H562</f>
        <v>0</v>
      </c>
      <c r="Q562" s="189">
        <v>1.2E-4</v>
      </c>
      <c r="R562" s="189">
        <f>Q562*H562</f>
        <v>2.352E-4</v>
      </c>
      <c r="S562" s="189">
        <v>0</v>
      </c>
      <c r="T562" s="190">
        <f>S562*H562</f>
        <v>0</v>
      </c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R562" s="191" t="s">
        <v>312</v>
      </c>
      <c r="AT562" s="191" t="s">
        <v>182</v>
      </c>
      <c r="AU562" s="191" t="s">
        <v>80</v>
      </c>
      <c r="AY562" s="19" t="s">
        <v>180</v>
      </c>
      <c r="BE562" s="192">
        <f>IF(N562="základní",J562,0)</f>
        <v>0</v>
      </c>
      <c r="BF562" s="192">
        <f>IF(N562="snížená",J562,0)</f>
        <v>0</v>
      </c>
      <c r="BG562" s="192">
        <f>IF(N562="zákl. přenesená",J562,0)</f>
        <v>0</v>
      </c>
      <c r="BH562" s="192">
        <f>IF(N562="sníž. přenesená",J562,0)</f>
        <v>0</v>
      </c>
      <c r="BI562" s="192">
        <f>IF(N562="nulová",J562,0)</f>
        <v>0</v>
      </c>
      <c r="BJ562" s="19" t="s">
        <v>78</v>
      </c>
      <c r="BK562" s="192">
        <f>ROUND(I562*H562,2)</f>
        <v>0</v>
      </c>
      <c r="BL562" s="19" t="s">
        <v>312</v>
      </c>
      <c r="BM562" s="191" t="s">
        <v>2328</v>
      </c>
    </row>
    <row r="563" spans="1:65" s="2" customFormat="1" ht="19.5">
      <c r="A563" s="36"/>
      <c r="B563" s="37"/>
      <c r="C563" s="38"/>
      <c r="D563" s="193" t="s">
        <v>189</v>
      </c>
      <c r="E563" s="38"/>
      <c r="F563" s="194" t="s">
        <v>1499</v>
      </c>
      <c r="G563" s="38"/>
      <c r="H563" s="38"/>
      <c r="I563" s="195"/>
      <c r="J563" s="38"/>
      <c r="K563" s="38"/>
      <c r="L563" s="41"/>
      <c r="M563" s="196"/>
      <c r="N563" s="197"/>
      <c r="O563" s="66"/>
      <c r="P563" s="66"/>
      <c r="Q563" s="66"/>
      <c r="R563" s="66"/>
      <c r="S563" s="66"/>
      <c r="T563" s="67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T563" s="19" t="s">
        <v>189</v>
      </c>
      <c r="AU563" s="19" t="s">
        <v>80</v>
      </c>
    </row>
    <row r="564" spans="1:65" s="2" customFormat="1" ht="11.25">
      <c r="A564" s="36"/>
      <c r="B564" s="37"/>
      <c r="C564" s="38"/>
      <c r="D564" s="198" t="s">
        <v>191</v>
      </c>
      <c r="E564" s="38"/>
      <c r="F564" s="199" t="s">
        <v>1500</v>
      </c>
      <c r="G564" s="38"/>
      <c r="H564" s="38"/>
      <c r="I564" s="195"/>
      <c r="J564" s="38"/>
      <c r="K564" s="38"/>
      <c r="L564" s="41"/>
      <c r="M564" s="196"/>
      <c r="N564" s="197"/>
      <c r="O564" s="66"/>
      <c r="P564" s="66"/>
      <c r="Q564" s="66"/>
      <c r="R564" s="66"/>
      <c r="S564" s="66"/>
      <c r="T564" s="67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191</v>
      </c>
      <c r="AU564" s="19" t="s">
        <v>80</v>
      </c>
    </row>
    <row r="565" spans="1:65" s="13" customFormat="1" ht="11.25">
      <c r="B565" s="200"/>
      <c r="C565" s="201"/>
      <c r="D565" s="193" t="s">
        <v>193</v>
      </c>
      <c r="E565" s="202" t="s">
        <v>19</v>
      </c>
      <c r="F565" s="203" t="s">
        <v>2098</v>
      </c>
      <c r="G565" s="201"/>
      <c r="H565" s="202" t="s">
        <v>19</v>
      </c>
      <c r="I565" s="204"/>
      <c r="J565" s="201"/>
      <c r="K565" s="201"/>
      <c r="L565" s="205"/>
      <c r="M565" s="206"/>
      <c r="N565" s="207"/>
      <c r="O565" s="207"/>
      <c r="P565" s="207"/>
      <c r="Q565" s="207"/>
      <c r="R565" s="207"/>
      <c r="S565" s="207"/>
      <c r="T565" s="208"/>
      <c r="AT565" s="209" t="s">
        <v>193</v>
      </c>
      <c r="AU565" s="209" t="s">
        <v>80</v>
      </c>
      <c r="AV565" s="13" t="s">
        <v>78</v>
      </c>
      <c r="AW565" s="13" t="s">
        <v>33</v>
      </c>
      <c r="AX565" s="13" t="s">
        <v>71</v>
      </c>
      <c r="AY565" s="209" t="s">
        <v>180</v>
      </c>
    </row>
    <row r="566" spans="1:65" s="14" customFormat="1" ht="11.25">
      <c r="B566" s="210"/>
      <c r="C566" s="211"/>
      <c r="D566" s="193" t="s">
        <v>193</v>
      </c>
      <c r="E566" s="212" t="s">
        <v>19</v>
      </c>
      <c r="F566" s="213" t="s">
        <v>2325</v>
      </c>
      <c r="G566" s="211"/>
      <c r="H566" s="214">
        <v>1.96</v>
      </c>
      <c r="I566" s="215"/>
      <c r="J566" s="211"/>
      <c r="K566" s="211"/>
      <c r="L566" s="216"/>
      <c r="M566" s="217"/>
      <c r="N566" s="218"/>
      <c r="O566" s="218"/>
      <c r="P566" s="218"/>
      <c r="Q566" s="218"/>
      <c r="R566" s="218"/>
      <c r="S566" s="218"/>
      <c r="T566" s="219"/>
      <c r="AT566" s="220" t="s">
        <v>193</v>
      </c>
      <c r="AU566" s="220" t="s">
        <v>80</v>
      </c>
      <c r="AV566" s="14" t="s">
        <v>80</v>
      </c>
      <c r="AW566" s="14" t="s">
        <v>33</v>
      </c>
      <c r="AX566" s="14" t="s">
        <v>78</v>
      </c>
      <c r="AY566" s="220" t="s">
        <v>180</v>
      </c>
    </row>
    <row r="567" spans="1:65" s="12" customFormat="1" ht="22.9" customHeight="1">
      <c r="B567" s="164"/>
      <c r="C567" s="165"/>
      <c r="D567" s="166" t="s">
        <v>70</v>
      </c>
      <c r="E567" s="178" t="s">
        <v>1501</v>
      </c>
      <c r="F567" s="178" t="s">
        <v>1502</v>
      </c>
      <c r="G567" s="165"/>
      <c r="H567" s="165"/>
      <c r="I567" s="168"/>
      <c r="J567" s="179">
        <f>BK567</f>
        <v>0</v>
      </c>
      <c r="K567" s="165"/>
      <c r="L567" s="170"/>
      <c r="M567" s="171"/>
      <c r="N567" s="172"/>
      <c r="O567" s="172"/>
      <c r="P567" s="173">
        <f>SUM(P568:P618)</f>
        <v>0</v>
      </c>
      <c r="Q567" s="172"/>
      <c r="R567" s="173">
        <f>SUM(R568:R618)</f>
        <v>0.1290972</v>
      </c>
      <c r="S567" s="172"/>
      <c r="T567" s="174">
        <f>SUM(T568:T618)</f>
        <v>2.7313170000000001E-2</v>
      </c>
      <c r="AR567" s="175" t="s">
        <v>80</v>
      </c>
      <c r="AT567" s="176" t="s">
        <v>70</v>
      </c>
      <c r="AU567" s="176" t="s">
        <v>78</v>
      </c>
      <c r="AY567" s="175" t="s">
        <v>180</v>
      </c>
      <c r="BK567" s="177">
        <f>SUM(BK568:BK618)</f>
        <v>0</v>
      </c>
    </row>
    <row r="568" spans="1:65" s="2" customFormat="1" ht="16.5" customHeight="1">
      <c r="A568" s="36"/>
      <c r="B568" s="37"/>
      <c r="C568" s="180" t="s">
        <v>869</v>
      </c>
      <c r="D568" s="180" t="s">
        <v>182</v>
      </c>
      <c r="E568" s="181" t="s">
        <v>2329</v>
      </c>
      <c r="F568" s="182" t="s">
        <v>2330</v>
      </c>
      <c r="G568" s="183" t="s">
        <v>230</v>
      </c>
      <c r="H568" s="184">
        <v>88.106999999999999</v>
      </c>
      <c r="I568" s="185"/>
      <c r="J568" s="186">
        <f>ROUND(I568*H568,2)</f>
        <v>0</v>
      </c>
      <c r="K568" s="182" t="s">
        <v>186</v>
      </c>
      <c r="L568" s="41"/>
      <c r="M568" s="187" t="s">
        <v>19</v>
      </c>
      <c r="N568" s="188" t="s">
        <v>42</v>
      </c>
      <c r="O568" s="66"/>
      <c r="P568" s="189">
        <f>O568*H568</f>
        <v>0</v>
      </c>
      <c r="Q568" s="189">
        <v>0</v>
      </c>
      <c r="R568" s="189">
        <f>Q568*H568</f>
        <v>0</v>
      </c>
      <c r="S568" s="189">
        <v>0</v>
      </c>
      <c r="T568" s="190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91" t="s">
        <v>312</v>
      </c>
      <c r="AT568" s="191" t="s">
        <v>182</v>
      </c>
      <c r="AU568" s="191" t="s">
        <v>80</v>
      </c>
      <c r="AY568" s="19" t="s">
        <v>180</v>
      </c>
      <c r="BE568" s="192">
        <f>IF(N568="základní",J568,0)</f>
        <v>0</v>
      </c>
      <c r="BF568" s="192">
        <f>IF(N568="snížená",J568,0)</f>
        <v>0</v>
      </c>
      <c r="BG568" s="192">
        <f>IF(N568="zákl. přenesená",J568,0)</f>
        <v>0</v>
      </c>
      <c r="BH568" s="192">
        <f>IF(N568="sníž. přenesená",J568,0)</f>
        <v>0</v>
      </c>
      <c r="BI568" s="192">
        <f>IF(N568="nulová",J568,0)</f>
        <v>0</v>
      </c>
      <c r="BJ568" s="19" t="s">
        <v>78</v>
      </c>
      <c r="BK568" s="192">
        <f>ROUND(I568*H568,2)</f>
        <v>0</v>
      </c>
      <c r="BL568" s="19" t="s">
        <v>312</v>
      </c>
      <c r="BM568" s="191" t="s">
        <v>2331</v>
      </c>
    </row>
    <row r="569" spans="1:65" s="2" customFormat="1" ht="11.25">
      <c r="A569" s="36"/>
      <c r="B569" s="37"/>
      <c r="C569" s="38"/>
      <c r="D569" s="193" t="s">
        <v>189</v>
      </c>
      <c r="E569" s="38"/>
      <c r="F569" s="194" t="s">
        <v>2332</v>
      </c>
      <c r="G569" s="38"/>
      <c r="H569" s="38"/>
      <c r="I569" s="195"/>
      <c r="J569" s="38"/>
      <c r="K569" s="38"/>
      <c r="L569" s="41"/>
      <c r="M569" s="196"/>
      <c r="N569" s="197"/>
      <c r="O569" s="66"/>
      <c r="P569" s="66"/>
      <c r="Q569" s="66"/>
      <c r="R569" s="66"/>
      <c r="S569" s="66"/>
      <c r="T569" s="67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9" t="s">
        <v>189</v>
      </c>
      <c r="AU569" s="19" t="s">
        <v>80</v>
      </c>
    </row>
    <row r="570" spans="1:65" s="2" customFormat="1" ht="11.25">
      <c r="A570" s="36"/>
      <c r="B570" s="37"/>
      <c r="C570" s="38"/>
      <c r="D570" s="198" t="s">
        <v>191</v>
      </c>
      <c r="E570" s="38"/>
      <c r="F570" s="199" t="s">
        <v>2333</v>
      </c>
      <c r="G570" s="38"/>
      <c r="H570" s="38"/>
      <c r="I570" s="195"/>
      <c r="J570" s="38"/>
      <c r="K570" s="38"/>
      <c r="L570" s="41"/>
      <c r="M570" s="196"/>
      <c r="N570" s="197"/>
      <c r="O570" s="66"/>
      <c r="P570" s="66"/>
      <c r="Q570" s="66"/>
      <c r="R570" s="66"/>
      <c r="S570" s="66"/>
      <c r="T570" s="67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T570" s="19" t="s">
        <v>191</v>
      </c>
      <c r="AU570" s="19" t="s">
        <v>80</v>
      </c>
    </row>
    <row r="571" spans="1:65" s="13" customFormat="1" ht="11.25">
      <c r="B571" s="200"/>
      <c r="C571" s="201"/>
      <c r="D571" s="193" t="s">
        <v>193</v>
      </c>
      <c r="E571" s="202" t="s">
        <v>19</v>
      </c>
      <c r="F571" s="203" t="s">
        <v>2334</v>
      </c>
      <c r="G571" s="201"/>
      <c r="H571" s="202" t="s">
        <v>19</v>
      </c>
      <c r="I571" s="204"/>
      <c r="J571" s="201"/>
      <c r="K571" s="201"/>
      <c r="L571" s="205"/>
      <c r="M571" s="206"/>
      <c r="N571" s="207"/>
      <c r="O571" s="207"/>
      <c r="P571" s="207"/>
      <c r="Q571" s="207"/>
      <c r="R571" s="207"/>
      <c r="S571" s="207"/>
      <c r="T571" s="208"/>
      <c r="AT571" s="209" t="s">
        <v>193</v>
      </c>
      <c r="AU571" s="209" t="s">
        <v>80</v>
      </c>
      <c r="AV571" s="13" t="s">
        <v>78</v>
      </c>
      <c r="AW571" s="13" t="s">
        <v>33</v>
      </c>
      <c r="AX571" s="13" t="s">
        <v>71</v>
      </c>
      <c r="AY571" s="209" t="s">
        <v>180</v>
      </c>
    </row>
    <row r="572" spans="1:65" s="14" customFormat="1" ht="11.25">
      <c r="B572" s="210"/>
      <c r="C572" s="211"/>
      <c r="D572" s="193" t="s">
        <v>193</v>
      </c>
      <c r="E572" s="212" t="s">
        <v>19</v>
      </c>
      <c r="F572" s="213" t="s">
        <v>2335</v>
      </c>
      <c r="G572" s="211"/>
      <c r="H572" s="214">
        <v>87.23</v>
      </c>
      <c r="I572" s="215"/>
      <c r="J572" s="211"/>
      <c r="K572" s="211"/>
      <c r="L572" s="216"/>
      <c r="M572" s="217"/>
      <c r="N572" s="218"/>
      <c r="O572" s="218"/>
      <c r="P572" s="218"/>
      <c r="Q572" s="218"/>
      <c r="R572" s="218"/>
      <c r="S572" s="218"/>
      <c r="T572" s="219"/>
      <c r="AT572" s="220" t="s">
        <v>193</v>
      </c>
      <c r="AU572" s="220" t="s">
        <v>80</v>
      </c>
      <c r="AV572" s="14" t="s">
        <v>80</v>
      </c>
      <c r="AW572" s="14" t="s">
        <v>33</v>
      </c>
      <c r="AX572" s="14" t="s">
        <v>71</v>
      </c>
      <c r="AY572" s="220" t="s">
        <v>180</v>
      </c>
    </row>
    <row r="573" spans="1:65" s="14" customFormat="1" ht="33.75">
      <c r="B573" s="210"/>
      <c r="C573" s="211"/>
      <c r="D573" s="193" t="s">
        <v>193</v>
      </c>
      <c r="E573" s="212" t="s">
        <v>19</v>
      </c>
      <c r="F573" s="213" t="s">
        <v>2336</v>
      </c>
      <c r="G573" s="211"/>
      <c r="H573" s="214">
        <v>0.877</v>
      </c>
      <c r="I573" s="215"/>
      <c r="J573" s="211"/>
      <c r="K573" s="211"/>
      <c r="L573" s="216"/>
      <c r="M573" s="217"/>
      <c r="N573" s="218"/>
      <c r="O573" s="218"/>
      <c r="P573" s="218"/>
      <c r="Q573" s="218"/>
      <c r="R573" s="218"/>
      <c r="S573" s="218"/>
      <c r="T573" s="219"/>
      <c r="AT573" s="220" t="s">
        <v>193</v>
      </c>
      <c r="AU573" s="220" t="s">
        <v>80</v>
      </c>
      <c r="AV573" s="14" t="s">
        <v>80</v>
      </c>
      <c r="AW573" s="14" t="s">
        <v>33</v>
      </c>
      <c r="AX573" s="14" t="s">
        <v>71</v>
      </c>
      <c r="AY573" s="220" t="s">
        <v>180</v>
      </c>
    </row>
    <row r="574" spans="1:65" s="15" customFormat="1" ht="11.25">
      <c r="B574" s="221"/>
      <c r="C574" s="222"/>
      <c r="D574" s="193" t="s">
        <v>193</v>
      </c>
      <c r="E574" s="223" t="s">
        <v>19</v>
      </c>
      <c r="F574" s="224" t="s">
        <v>238</v>
      </c>
      <c r="G574" s="222"/>
      <c r="H574" s="225">
        <v>88.106999999999999</v>
      </c>
      <c r="I574" s="226"/>
      <c r="J574" s="222"/>
      <c r="K574" s="222"/>
      <c r="L574" s="227"/>
      <c r="M574" s="228"/>
      <c r="N574" s="229"/>
      <c r="O574" s="229"/>
      <c r="P574" s="229"/>
      <c r="Q574" s="229"/>
      <c r="R574" s="229"/>
      <c r="S574" s="229"/>
      <c r="T574" s="230"/>
      <c r="AT574" s="231" t="s">
        <v>193</v>
      </c>
      <c r="AU574" s="231" t="s">
        <v>80</v>
      </c>
      <c r="AV574" s="15" t="s">
        <v>187</v>
      </c>
      <c r="AW574" s="15" t="s">
        <v>33</v>
      </c>
      <c r="AX574" s="15" t="s">
        <v>78</v>
      </c>
      <c r="AY574" s="231" t="s">
        <v>180</v>
      </c>
    </row>
    <row r="575" spans="1:65" s="2" customFormat="1" ht="16.5" customHeight="1">
      <c r="A575" s="36"/>
      <c r="B575" s="37"/>
      <c r="C575" s="180" t="s">
        <v>874</v>
      </c>
      <c r="D575" s="180" t="s">
        <v>182</v>
      </c>
      <c r="E575" s="181" t="s">
        <v>1515</v>
      </c>
      <c r="F575" s="182" t="s">
        <v>1516</v>
      </c>
      <c r="G575" s="183" t="s">
        <v>230</v>
      </c>
      <c r="H575" s="184">
        <v>88.106999999999999</v>
      </c>
      <c r="I575" s="185"/>
      <c r="J575" s="186">
        <f>ROUND(I575*H575,2)</f>
        <v>0</v>
      </c>
      <c r="K575" s="182" t="s">
        <v>186</v>
      </c>
      <c r="L575" s="41"/>
      <c r="M575" s="187" t="s">
        <v>19</v>
      </c>
      <c r="N575" s="188" t="s">
        <v>42</v>
      </c>
      <c r="O575" s="66"/>
      <c r="P575" s="189">
        <f>O575*H575</f>
        <v>0</v>
      </c>
      <c r="Q575" s="189">
        <v>1E-3</v>
      </c>
      <c r="R575" s="189">
        <f>Q575*H575</f>
        <v>8.8107000000000005E-2</v>
      </c>
      <c r="S575" s="189">
        <v>3.1E-4</v>
      </c>
      <c r="T575" s="190">
        <f>S575*H575</f>
        <v>2.7313170000000001E-2</v>
      </c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R575" s="191" t="s">
        <v>312</v>
      </c>
      <c r="AT575" s="191" t="s">
        <v>182</v>
      </c>
      <c r="AU575" s="191" t="s">
        <v>80</v>
      </c>
      <c r="AY575" s="19" t="s">
        <v>180</v>
      </c>
      <c r="BE575" s="192">
        <f>IF(N575="základní",J575,0)</f>
        <v>0</v>
      </c>
      <c r="BF575" s="192">
        <f>IF(N575="snížená",J575,0)</f>
        <v>0</v>
      </c>
      <c r="BG575" s="192">
        <f>IF(N575="zákl. přenesená",J575,0)</f>
        <v>0</v>
      </c>
      <c r="BH575" s="192">
        <f>IF(N575="sníž. přenesená",J575,0)</f>
        <v>0</v>
      </c>
      <c r="BI575" s="192">
        <f>IF(N575="nulová",J575,0)</f>
        <v>0</v>
      </c>
      <c r="BJ575" s="19" t="s">
        <v>78</v>
      </c>
      <c r="BK575" s="192">
        <f>ROUND(I575*H575,2)</f>
        <v>0</v>
      </c>
      <c r="BL575" s="19" t="s">
        <v>312</v>
      </c>
      <c r="BM575" s="191" t="s">
        <v>2337</v>
      </c>
    </row>
    <row r="576" spans="1:65" s="2" customFormat="1" ht="11.25">
      <c r="A576" s="36"/>
      <c r="B576" s="37"/>
      <c r="C576" s="38"/>
      <c r="D576" s="193" t="s">
        <v>189</v>
      </c>
      <c r="E576" s="38"/>
      <c r="F576" s="194" t="s">
        <v>1518</v>
      </c>
      <c r="G576" s="38"/>
      <c r="H576" s="38"/>
      <c r="I576" s="195"/>
      <c r="J576" s="38"/>
      <c r="K576" s="38"/>
      <c r="L576" s="41"/>
      <c r="M576" s="196"/>
      <c r="N576" s="197"/>
      <c r="O576" s="66"/>
      <c r="P576" s="66"/>
      <c r="Q576" s="66"/>
      <c r="R576" s="66"/>
      <c r="S576" s="66"/>
      <c r="T576" s="67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T576" s="19" t="s">
        <v>189</v>
      </c>
      <c r="AU576" s="19" t="s">
        <v>80</v>
      </c>
    </row>
    <row r="577" spans="1:65" s="2" customFormat="1" ht="11.25">
      <c r="A577" s="36"/>
      <c r="B577" s="37"/>
      <c r="C577" s="38"/>
      <c r="D577" s="198" t="s">
        <v>191</v>
      </c>
      <c r="E577" s="38"/>
      <c r="F577" s="199" t="s">
        <v>1519</v>
      </c>
      <c r="G577" s="38"/>
      <c r="H577" s="38"/>
      <c r="I577" s="195"/>
      <c r="J577" s="38"/>
      <c r="K577" s="38"/>
      <c r="L577" s="41"/>
      <c r="M577" s="196"/>
      <c r="N577" s="197"/>
      <c r="O577" s="66"/>
      <c r="P577" s="66"/>
      <c r="Q577" s="66"/>
      <c r="R577" s="66"/>
      <c r="S577" s="66"/>
      <c r="T577" s="67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T577" s="19" t="s">
        <v>191</v>
      </c>
      <c r="AU577" s="19" t="s">
        <v>80</v>
      </c>
    </row>
    <row r="578" spans="1:65" s="13" customFormat="1" ht="11.25">
      <c r="B578" s="200"/>
      <c r="C578" s="201"/>
      <c r="D578" s="193" t="s">
        <v>193</v>
      </c>
      <c r="E578" s="202" t="s">
        <v>19</v>
      </c>
      <c r="F578" s="203" t="s">
        <v>2334</v>
      </c>
      <c r="G578" s="201"/>
      <c r="H578" s="202" t="s">
        <v>19</v>
      </c>
      <c r="I578" s="204"/>
      <c r="J578" s="201"/>
      <c r="K578" s="201"/>
      <c r="L578" s="205"/>
      <c r="M578" s="206"/>
      <c r="N578" s="207"/>
      <c r="O578" s="207"/>
      <c r="P578" s="207"/>
      <c r="Q578" s="207"/>
      <c r="R578" s="207"/>
      <c r="S578" s="207"/>
      <c r="T578" s="208"/>
      <c r="AT578" s="209" t="s">
        <v>193</v>
      </c>
      <c r="AU578" s="209" t="s">
        <v>80</v>
      </c>
      <c r="AV578" s="13" t="s">
        <v>78</v>
      </c>
      <c r="AW578" s="13" t="s">
        <v>33</v>
      </c>
      <c r="AX578" s="13" t="s">
        <v>71</v>
      </c>
      <c r="AY578" s="209" t="s">
        <v>180</v>
      </c>
    </row>
    <row r="579" spans="1:65" s="14" customFormat="1" ht="11.25">
      <c r="B579" s="210"/>
      <c r="C579" s="211"/>
      <c r="D579" s="193" t="s">
        <v>193</v>
      </c>
      <c r="E579" s="212" t="s">
        <v>19</v>
      </c>
      <c r="F579" s="213" t="s">
        <v>2335</v>
      </c>
      <c r="G579" s="211"/>
      <c r="H579" s="214">
        <v>87.23</v>
      </c>
      <c r="I579" s="215"/>
      <c r="J579" s="211"/>
      <c r="K579" s="211"/>
      <c r="L579" s="216"/>
      <c r="M579" s="217"/>
      <c r="N579" s="218"/>
      <c r="O579" s="218"/>
      <c r="P579" s="218"/>
      <c r="Q579" s="218"/>
      <c r="R579" s="218"/>
      <c r="S579" s="218"/>
      <c r="T579" s="219"/>
      <c r="AT579" s="220" t="s">
        <v>193</v>
      </c>
      <c r="AU579" s="220" t="s">
        <v>80</v>
      </c>
      <c r="AV579" s="14" t="s">
        <v>80</v>
      </c>
      <c r="AW579" s="14" t="s">
        <v>33</v>
      </c>
      <c r="AX579" s="14" t="s">
        <v>71</v>
      </c>
      <c r="AY579" s="220" t="s">
        <v>180</v>
      </c>
    </row>
    <row r="580" spans="1:65" s="14" customFormat="1" ht="33.75">
      <c r="B580" s="210"/>
      <c r="C580" s="211"/>
      <c r="D580" s="193" t="s">
        <v>193</v>
      </c>
      <c r="E580" s="212" t="s">
        <v>19</v>
      </c>
      <c r="F580" s="213" t="s">
        <v>2336</v>
      </c>
      <c r="G580" s="211"/>
      <c r="H580" s="214">
        <v>0.877</v>
      </c>
      <c r="I580" s="215"/>
      <c r="J580" s="211"/>
      <c r="K580" s="211"/>
      <c r="L580" s="216"/>
      <c r="M580" s="217"/>
      <c r="N580" s="218"/>
      <c r="O580" s="218"/>
      <c r="P580" s="218"/>
      <c r="Q580" s="218"/>
      <c r="R580" s="218"/>
      <c r="S580" s="218"/>
      <c r="T580" s="219"/>
      <c r="AT580" s="220" t="s">
        <v>193</v>
      </c>
      <c r="AU580" s="220" t="s">
        <v>80</v>
      </c>
      <c r="AV580" s="14" t="s">
        <v>80</v>
      </c>
      <c r="AW580" s="14" t="s">
        <v>33</v>
      </c>
      <c r="AX580" s="14" t="s">
        <v>71</v>
      </c>
      <c r="AY580" s="220" t="s">
        <v>180</v>
      </c>
    </row>
    <row r="581" spans="1:65" s="15" customFormat="1" ht="11.25">
      <c r="B581" s="221"/>
      <c r="C581" s="222"/>
      <c r="D581" s="193" t="s">
        <v>193</v>
      </c>
      <c r="E581" s="223" t="s">
        <v>19</v>
      </c>
      <c r="F581" s="224" t="s">
        <v>238</v>
      </c>
      <c r="G581" s="222"/>
      <c r="H581" s="225">
        <v>88.106999999999999</v>
      </c>
      <c r="I581" s="226"/>
      <c r="J581" s="222"/>
      <c r="K581" s="222"/>
      <c r="L581" s="227"/>
      <c r="M581" s="228"/>
      <c r="N581" s="229"/>
      <c r="O581" s="229"/>
      <c r="P581" s="229"/>
      <c r="Q581" s="229"/>
      <c r="R581" s="229"/>
      <c r="S581" s="229"/>
      <c r="T581" s="230"/>
      <c r="AT581" s="231" t="s">
        <v>193</v>
      </c>
      <c r="AU581" s="231" t="s">
        <v>80</v>
      </c>
      <c r="AV581" s="15" t="s">
        <v>187</v>
      </c>
      <c r="AW581" s="15" t="s">
        <v>33</v>
      </c>
      <c r="AX581" s="15" t="s">
        <v>78</v>
      </c>
      <c r="AY581" s="231" t="s">
        <v>180</v>
      </c>
    </row>
    <row r="582" spans="1:65" s="2" customFormat="1" ht="24.2" customHeight="1">
      <c r="A582" s="36"/>
      <c r="B582" s="37"/>
      <c r="C582" s="180" t="s">
        <v>880</v>
      </c>
      <c r="D582" s="180" t="s">
        <v>182</v>
      </c>
      <c r="E582" s="181" t="s">
        <v>1521</v>
      </c>
      <c r="F582" s="182" t="s">
        <v>1522</v>
      </c>
      <c r="G582" s="183" t="s">
        <v>230</v>
      </c>
      <c r="H582" s="184">
        <v>88.106999999999999</v>
      </c>
      <c r="I582" s="185"/>
      <c r="J582" s="186">
        <f>ROUND(I582*H582,2)</f>
        <v>0</v>
      </c>
      <c r="K582" s="182" t="s">
        <v>186</v>
      </c>
      <c r="L582" s="41"/>
      <c r="M582" s="187" t="s">
        <v>19</v>
      </c>
      <c r="N582" s="188" t="s">
        <v>42</v>
      </c>
      <c r="O582" s="66"/>
      <c r="P582" s="189">
        <f>O582*H582</f>
        <v>0</v>
      </c>
      <c r="Q582" s="189">
        <v>0</v>
      </c>
      <c r="R582" s="189">
        <f>Q582*H582</f>
        <v>0</v>
      </c>
      <c r="S582" s="189">
        <v>0</v>
      </c>
      <c r="T582" s="190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91" t="s">
        <v>312</v>
      </c>
      <c r="AT582" s="191" t="s">
        <v>182</v>
      </c>
      <c r="AU582" s="191" t="s">
        <v>80</v>
      </c>
      <c r="AY582" s="19" t="s">
        <v>180</v>
      </c>
      <c r="BE582" s="192">
        <f>IF(N582="základní",J582,0)</f>
        <v>0</v>
      </c>
      <c r="BF582" s="192">
        <f>IF(N582="snížená",J582,0)</f>
        <v>0</v>
      </c>
      <c r="BG582" s="192">
        <f>IF(N582="zákl. přenesená",J582,0)</f>
        <v>0</v>
      </c>
      <c r="BH582" s="192">
        <f>IF(N582="sníž. přenesená",J582,0)</f>
        <v>0</v>
      </c>
      <c r="BI582" s="192">
        <f>IF(N582="nulová",J582,0)</f>
        <v>0</v>
      </c>
      <c r="BJ582" s="19" t="s">
        <v>78</v>
      </c>
      <c r="BK582" s="192">
        <f>ROUND(I582*H582,2)</f>
        <v>0</v>
      </c>
      <c r="BL582" s="19" t="s">
        <v>312</v>
      </c>
      <c r="BM582" s="191" t="s">
        <v>2338</v>
      </c>
    </row>
    <row r="583" spans="1:65" s="2" customFormat="1" ht="19.5">
      <c r="A583" s="36"/>
      <c r="B583" s="37"/>
      <c r="C583" s="38"/>
      <c r="D583" s="193" t="s">
        <v>189</v>
      </c>
      <c r="E583" s="38"/>
      <c r="F583" s="194" t="s">
        <v>1524</v>
      </c>
      <c r="G583" s="38"/>
      <c r="H583" s="38"/>
      <c r="I583" s="195"/>
      <c r="J583" s="38"/>
      <c r="K583" s="38"/>
      <c r="L583" s="41"/>
      <c r="M583" s="196"/>
      <c r="N583" s="197"/>
      <c r="O583" s="66"/>
      <c r="P583" s="66"/>
      <c r="Q583" s="66"/>
      <c r="R583" s="66"/>
      <c r="S583" s="66"/>
      <c r="T583" s="67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9" t="s">
        <v>189</v>
      </c>
      <c r="AU583" s="19" t="s">
        <v>80</v>
      </c>
    </row>
    <row r="584" spans="1:65" s="2" customFormat="1" ht="11.25">
      <c r="A584" s="36"/>
      <c r="B584" s="37"/>
      <c r="C584" s="38"/>
      <c r="D584" s="198" t="s">
        <v>191</v>
      </c>
      <c r="E584" s="38"/>
      <c r="F584" s="199" t="s">
        <v>1525</v>
      </c>
      <c r="G584" s="38"/>
      <c r="H584" s="38"/>
      <c r="I584" s="195"/>
      <c r="J584" s="38"/>
      <c r="K584" s="38"/>
      <c r="L584" s="41"/>
      <c r="M584" s="196"/>
      <c r="N584" s="197"/>
      <c r="O584" s="66"/>
      <c r="P584" s="66"/>
      <c r="Q584" s="66"/>
      <c r="R584" s="66"/>
      <c r="S584" s="66"/>
      <c r="T584" s="67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T584" s="19" t="s">
        <v>191</v>
      </c>
      <c r="AU584" s="19" t="s">
        <v>80</v>
      </c>
    </row>
    <row r="585" spans="1:65" s="13" customFormat="1" ht="11.25">
      <c r="B585" s="200"/>
      <c r="C585" s="201"/>
      <c r="D585" s="193" t="s">
        <v>193</v>
      </c>
      <c r="E585" s="202" t="s">
        <v>19</v>
      </c>
      <c r="F585" s="203" t="s">
        <v>2334</v>
      </c>
      <c r="G585" s="201"/>
      <c r="H585" s="202" t="s">
        <v>19</v>
      </c>
      <c r="I585" s="204"/>
      <c r="J585" s="201"/>
      <c r="K585" s="201"/>
      <c r="L585" s="205"/>
      <c r="M585" s="206"/>
      <c r="N585" s="207"/>
      <c r="O585" s="207"/>
      <c r="P585" s="207"/>
      <c r="Q585" s="207"/>
      <c r="R585" s="207"/>
      <c r="S585" s="207"/>
      <c r="T585" s="208"/>
      <c r="AT585" s="209" t="s">
        <v>193</v>
      </c>
      <c r="AU585" s="209" t="s">
        <v>80</v>
      </c>
      <c r="AV585" s="13" t="s">
        <v>78</v>
      </c>
      <c r="AW585" s="13" t="s">
        <v>33</v>
      </c>
      <c r="AX585" s="13" t="s">
        <v>71</v>
      </c>
      <c r="AY585" s="209" t="s">
        <v>180</v>
      </c>
    </row>
    <row r="586" spans="1:65" s="14" customFormat="1" ht="11.25">
      <c r="B586" s="210"/>
      <c r="C586" s="211"/>
      <c r="D586" s="193" t="s">
        <v>193</v>
      </c>
      <c r="E586" s="212" t="s">
        <v>19</v>
      </c>
      <c r="F586" s="213" t="s">
        <v>2335</v>
      </c>
      <c r="G586" s="211"/>
      <c r="H586" s="214">
        <v>87.23</v>
      </c>
      <c r="I586" s="215"/>
      <c r="J586" s="211"/>
      <c r="K586" s="211"/>
      <c r="L586" s="216"/>
      <c r="M586" s="217"/>
      <c r="N586" s="218"/>
      <c r="O586" s="218"/>
      <c r="P586" s="218"/>
      <c r="Q586" s="218"/>
      <c r="R586" s="218"/>
      <c r="S586" s="218"/>
      <c r="T586" s="219"/>
      <c r="AT586" s="220" t="s">
        <v>193</v>
      </c>
      <c r="AU586" s="220" t="s">
        <v>80</v>
      </c>
      <c r="AV586" s="14" t="s">
        <v>80</v>
      </c>
      <c r="AW586" s="14" t="s">
        <v>33</v>
      </c>
      <c r="AX586" s="14" t="s">
        <v>71</v>
      </c>
      <c r="AY586" s="220" t="s">
        <v>180</v>
      </c>
    </row>
    <row r="587" spans="1:65" s="14" customFormat="1" ht="33.75">
      <c r="B587" s="210"/>
      <c r="C587" s="211"/>
      <c r="D587" s="193" t="s">
        <v>193</v>
      </c>
      <c r="E587" s="212" t="s">
        <v>19</v>
      </c>
      <c r="F587" s="213" t="s">
        <v>2336</v>
      </c>
      <c r="G587" s="211"/>
      <c r="H587" s="214">
        <v>0.877</v>
      </c>
      <c r="I587" s="215"/>
      <c r="J587" s="211"/>
      <c r="K587" s="211"/>
      <c r="L587" s="216"/>
      <c r="M587" s="217"/>
      <c r="N587" s="218"/>
      <c r="O587" s="218"/>
      <c r="P587" s="218"/>
      <c r="Q587" s="218"/>
      <c r="R587" s="218"/>
      <c r="S587" s="218"/>
      <c r="T587" s="219"/>
      <c r="AT587" s="220" t="s">
        <v>193</v>
      </c>
      <c r="AU587" s="220" t="s">
        <v>80</v>
      </c>
      <c r="AV587" s="14" t="s">
        <v>80</v>
      </c>
      <c r="AW587" s="14" t="s">
        <v>33</v>
      </c>
      <c r="AX587" s="14" t="s">
        <v>71</v>
      </c>
      <c r="AY587" s="220" t="s">
        <v>180</v>
      </c>
    </row>
    <row r="588" spans="1:65" s="15" customFormat="1" ht="11.25">
      <c r="B588" s="221"/>
      <c r="C588" s="222"/>
      <c r="D588" s="193" t="s">
        <v>193</v>
      </c>
      <c r="E588" s="223" t="s">
        <v>19</v>
      </c>
      <c r="F588" s="224" t="s">
        <v>238</v>
      </c>
      <c r="G588" s="222"/>
      <c r="H588" s="225">
        <v>88.106999999999999</v>
      </c>
      <c r="I588" s="226"/>
      <c r="J588" s="222"/>
      <c r="K588" s="222"/>
      <c r="L588" s="227"/>
      <c r="M588" s="228"/>
      <c r="N588" s="229"/>
      <c r="O588" s="229"/>
      <c r="P588" s="229"/>
      <c r="Q588" s="229"/>
      <c r="R588" s="229"/>
      <c r="S588" s="229"/>
      <c r="T588" s="230"/>
      <c r="AT588" s="231" t="s">
        <v>193</v>
      </c>
      <c r="AU588" s="231" t="s">
        <v>80</v>
      </c>
      <c r="AV588" s="15" t="s">
        <v>187</v>
      </c>
      <c r="AW588" s="15" t="s">
        <v>33</v>
      </c>
      <c r="AX588" s="15" t="s">
        <v>78</v>
      </c>
      <c r="AY588" s="231" t="s">
        <v>180</v>
      </c>
    </row>
    <row r="589" spans="1:65" s="2" customFormat="1" ht="16.5" customHeight="1">
      <c r="A589" s="36"/>
      <c r="B589" s="37"/>
      <c r="C589" s="180" t="s">
        <v>886</v>
      </c>
      <c r="D589" s="180" t="s">
        <v>182</v>
      </c>
      <c r="E589" s="181" t="s">
        <v>1527</v>
      </c>
      <c r="F589" s="182" t="s">
        <v>1528</v>
      </c>
      <c r="G589" s="183" t="s">
        <v>230</v>
      </c>
      <c r="H589" s="184">
        <v>30.3</v>
      </c>
      <c r="I589" s="185"/>
      <c r="J589" s="186">
        <f>ROUND(I589*H589,2)</f>
        <v>0</v>
      </c>
      <c r="K589" s="182" t="s">
        <v>186</v>
      </c>
      <c r="L589" s="41"/>
      <c r="M589" s="187" t="s">
        <v>19</v>
      </c>
      <c r="N589" s="188" t="s">
        <v>42</v>
      </c>
      <c r="O589" s="66"/>
      <c r="P589" s="189">
        <f>O589*H589</f>
        <v>0</v>
      </c>
      <c r="Q589" s="189">
        <v>0</v>
      </c>
      <c r="R589" s="189">
        <f>Q589*H589</f>
        <v>0</v>
      </c>
      <c r="S589" s="189">
        <v>0</v>
      </c>
      <c r="T589" s="190">
        <f>S589*H589</f>
        <v>0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91" t="s">
        <v>312</v>
      </c>
      <c r="AT589" s="191" t="s">
        <v>182</v>
      </c>
      <c r="AU589" s="191" t="s">
        <v>80</v>
      </c>
      <c r="AY589" s="19" t="s">
        <v>180</v>
      </c>
      <c r="BE589" s="192">
        <f>IF(N589="základní",J589,0)</f>
        <v>0</v>
      </c>
      <c r="BF589" s="192">
        <f>IF(N589="snížená",J589,0)</f>
        <v>0</v>
      </c>
      <c r="BG589" s="192">
        <f>IF(N589="zákl. přenesená",J589,0)</f>
        <v>0</v>
      </c>
      <c r="BH589" s="192">
        <f>IF(N589="sníž. přenesená",J589,0)</f>
        <v>0</v>
      </c>
      <c r="BI589" s="192">
        <f>IF(N589="nulová",J589,0)</f>
        <v>0</v>
      </c>
      <c r="BJ589" s="19" t="s">
        <v>78</v>
      </c>
      <c r="BK589" s="192">
        <f>ROUND(I589*H589,2)</f>
        <v>0</v>
      </c>
      <c r="BL589" s="19" t="s">
        <v>312</v>
      </c>
      <c r="BM589" s="191" t="s">
        <v>2339</v>
      </c>
    </row>
    <row r="590" spans="1:65" s="2" customFormat="1" ht="19.5">
      <c r="A590" s="36"/>
      <c r="B590" s="37"/>
      <c r="C590" s="38"/>
      <c r="D590" s="193" t="s">
        <v>189</v>
      </c>
      <c r="E590" s="38"/>
      <c r="F590" s="194" t="s">
        <v>1530</v>
      </c>
      <c r="G590" s="38"/>
      <c r="H590" s="38"/>
      <c r="I590" s="195"/>
      <c r="J590" s="38"/>
      <c r="K590" s="38"/>
      <c r="L590" s="41"/>
      <c r="M590" s="196"/>
      <c r="N590" s="197"/>
      <c r="O590" s="66"/>
      <c r="P590" s="66"/>
      <c r="Q590" s="66"/>
      <c r="R590" s="66"/>
      <c r="S590" s="66"/>
      <c r="T590" s="67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T590" s="19" t="s">
        <v>189</v>
      </c>
      <c r="AU590" s="19" t="s">
        <v>80</v>
      </c>
    </row>
    <row r="591" spans="1:65" s="2" customFormat="1" ht="11.25">
      <c r="A591" s="36"/>
      <c r="B591" s="37"/>
      <c r="C591" s="38"/>
      <c r="D591" s="198" t="s">
        <v>191</v>
      </c>
      <c r="E591" s="38"/>
      <c r="F591" s="199" t="s">
        <v>1531</v>
      </c>
      <c r="G591" s="38"/>
      <c r="H591" s="38"/>
      <c r="I591" s="195"/>
      <c r="J591" s="38"/>
      <c r="K591" s="38"/>
      <c r="L591" s="41"/>
      <c r="M591" s="196"/>
      <c r="N591" s="197"/>
      <c r="O591" s="66"/>
      <c r="P591" s="66"/>
      <c r="Q591" s="66"/>
      <c r="R591" s="66"/>
      <c r="S591" s="66"/>
      <c r="T591" s="67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T591" s="19" t="s">
        <v>191</v>
      </c>
      <c r="AU591" s="19" t="s">
        <v>80</v>
      </c>
    </row>
    <row r="592" spans="1:65" s="13" customFormat="1" ht="11.25">
      <c r="B592" s="200"/>
      <c r="C592" s="201"/>
      <c r="D592" s="193" t="s">
        <v>193</v>
      </c>
      <c r="E592" s="202" t="s">
        <v>19</v>
      </c>
      <c r="F592" s="203" t="s">
        <v>2334</v>
      </c>
      <c r="G592" s="201"/>
      <c r="H592" s="202" t="s">
        <v>19</v>
      </c>
      <c r="I592" s="204"/>
      <c r="J592" s="201"/>
      <c r="K592" s="201"/>
      <c r="L592" s="205"/>
      <c r="M592" s="206"/>
      <c r="N592" s="207"/>
      <c r="O592" s="207"/>
      <c r="P592" s="207"/>
      <c r="Q592" s="207"/>
      <c r="R592" s="207"/>
      <c r="S592" s="207"/>
      <c r="T592" s="208"/>
      <c r="AT592" s="209" t="s">
        <v>193</v>
      </c>
      <c r="AU592" s="209" t="s">
        <v>80</v>
      </c>
      <c r="AV592" s="13" t="s">
        <v>78</v>
      </c>
      <c r="AW592" s="13" t="s">
        <v>33</v>
      </c>
      <c r="AX592" s="13" t="s">
        <v>71</v>
      </c>
      <c r="AY592" s="209" t="s">
        <v>180</v>
      </c>
    </row>
    <row r="593" spans="1:65" s="14" customFormat="1" ht="11.25">
      <c r="B593" s="210"/>
      <c r="C593" s="211"/>
      <c r="D593" s="193" t="s">
        <v>193</v>
      </c>
      <c r="E593" s="212" t="s">
        <v>19</v>
      </c>
      <c r="F593" s="213" t="s">
        <v>2125</v>
      </c>
      <c r="G593" s="211"/>
      <c r="H593" s="214">
        <v>30.3</v>
      </c>
      <c r="I593" s="215"/>
      <c r="J593" s="211"/>
      <c r="K593" s="211"/>
      <c r="L593" s="216"/>
      <c r="M593" s="217"/>
      <c r="N593" s="218"/>
      <c r="O593" s="218"/>
      <c r="P593" s="218"/>
      <c r="Q593" s="218"/>
      <c r="R593" s="218"/>
      <c r="S593" s="218"/>
      <c r="T593" s="219"/>
      <c r="AT593" s="220" t="s">
        <v>193</v>
      </c>
      <c r="AU593" s="220" t="s">
        <v>80</v>
      </c>
      <c r="AV593" s="14" t="s">
        <v>80</v>
      </c>
      <c r="AW593" s="14" t="s">
        <v>33</v>
      </c>
      <c r="AX593" s="14" t="s">
        <v>78</v>
      </c>
      <c r="AY593" s="220" t="s">
        <v>180</v>
      </c>
    </row>
    <row r="594" spans="1:65" s="2" customFormat="1" ht="21.75" customHeight="1">
      <c r="A594" s="36"/>
      <c r="B594" s="37"/>
      <c r="C594" s="180" t="s">
        <v>891</v>
      </c>
      <c r="D594" s="180" t="s">
        <v>182</v>
      </c>
      <c r="E594" s="181" t="s">
        <v>1535</v>
      </c>
      <c r="F594" s="182" t="s">
        <v>1536</v>
      </c>
      <c r="G594" s="183" t="s">
        <v>230</v>
      </c>
      <c r="H594" s="184">
        <v>14</v>
      </c>
      <c r="I594" s="185"/>
      <c r="J594" s="186">
        <f>ROUND(I594*H594,2)</f>
        <v>0</v>
      </c>
      <c r="K594" s="182" t="s">
        <v>186</v>
      </c>
      <c r="L594" s="41"/>
      <c r="M594" s="187" t="s">
        <v>19</v>
      </c>
      <c r="N594" s="188" t="s">
        <v>42</v>
      </c>
      <c r="O594" s="66"/>
      <c r="P594" s="189">
        <f>O594*H594</f>
        <v>0</v>
      </c>
      <c r="Q594" s="189">
        <v>0</v>
      </c>
      <c r="R594" s="189">
        <f>Q594*H594</f>
        <v>0</v>
      </c>
      <c r="S594" s="189">
        <v>0</v>
      </c>
      <c r="T594" s="190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91" t="s">
        <v>312</v>
      </c>
      <c r="AT594" s="191" t="s">
        <v>182</v>
      </c>
      <c r="AU594" s="191" t="s">
        <v>80</v>
      </c>
      <c r="AY594" s="19" t="s">
        <v>180</v>
      </c>
      <c r="BE594" s="192">
        <f>IF(N594="základní",J594,0)</f>
        <v>0</v>
      </c>
      <c r="BF594" s="192">
        <f>IF(N594="snížená",J594,0)</f>
        <v>0</v>
      </c>
      <c r="BG594" s="192">
        <f>IF(N594="zákl. přenesená",J594,0)</f>
        <v>0</v>
      </c>
      <c r="BH594" s="192">
        <f>IF(N594="sníž. přenesená",J594,0)</f>
        <v>0</v>
      </c>
      <c r="BI594" s="192">
        <f>IF(N594="nulová",J594,0)</f>
        <v>0</v>
      </c>
      <c r="BJ594" s="19" t="s">
        <v>78</v>
      </c>
      <c r="BK594" s="192">
        <f>ROUND(I594*H594,2)</f>
        <v>0</v>
      </c>
      <c r="BL594" s="19" t="s">
        <v>312</v>
      </c>
      <c r="BM594" s="191" t="s">
        <v>2340</v>
      </c>
    </row>
    <row r="595" spans="1:65" s="2" customFormat="1" ht="29.25">
      <c r="A595" s="36"/>
      <c r="B595" s="37"/>
      <c r="C595" s="38"/>
      <c r="D595" s="193" t="s">
        <v>189</v>
      </c>
      <c r="E595" s="38"/>
      <c r="F595" s="194" t="s">
        <v>1538</v>
      </c>
      <c r="G595" s="38"/>
      <c r="H595" s="38"/>
      <c r="I595" s="195"/>
      <c r="J595" s="38"/>
      <c r="K595" s="38"/>
      <c r="L595" s="41"/>
      <c r="M595" s="196"/>
      <c r="N595" s="197"/>
      <c r="O595" s="66"/>
      <c r="P595" s="66"/>
      <c r="Q595" s="66"/>
      <c r="R595" s="66"/>
      <c r="S595" s="66"/>
      <c r="T595" s="67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T595" s="19" t="s">
        <v>189</v>
      </c>
      <c r="AU595" s="19" t="s">
        <v>80</v>
      </c>
    </row>
    <row r="596" spans="1:65" s="2" customFormat="1" ht="11.25">
      <c r="A596" s="36"/>
      <c r="B596" s="37"/>
      <c r="C596" s="38"/>
      <c r="D596" s="198" t="s">
        <v>191</v>
      </c>
      <c r="E596" s="38"/>
      <c r="F596" s="199" t="s">
        <v>1539</v>
      </c>
      <c r="G596" s="38"/>
      <c r="H596" s="38"/>
      <c r="I596" s="195"/>
      <c r="J596" s="38"/>
      <c r="K596" s="38"/>
      <c r="L596" s="41"/>
      <c r="M596" s="196"/>
      <c r="N596" s="197"/>
      <c r="O596" s="66"/>
      <c r="P596" s="66"/>
      <c r="Q596" s="66"/>
      <c r="R596" s="66"/>
      <c r="S596" s="66"/>
      <c r="T596" s="67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191</v>
      </c>
      <c r="AU596" s="19" t="s">
        <v>80</v>
      </c>
    </row>
    <row r="597" spans="1:65" s="13" customFormat="1" ht="11.25">
      <c r="B597" s="200"/>
      <c r="C597" s="201"/>
      <c r="D597" s="193" t="s">
        <v>193</v>
      </c>
      <c r="E597" s="202" t="s">
        <v>19</v>
      </c>
      <c r="F597" s="203" t="s">
        <v>2334</v>
      </c>
      <c r="G597" s="201"/>
      <c r="H597" s="202" t="s">
        <v>19</v>
      </c>
      <c r="I597" s="204"/>
      <c r="J597" s="201"/>
      <c r="K597" s="201"/>
      <c r="L597" s="205"/>
      <c r="M597" s="206"/>
      <c r="N597" s="207"/>
      <c r="O597" s="207"/>
      <c r="P597" s="207"/>
      <c r="Q597" s="207"/>
      <c r="R597" s="207"/>
      <c r="S597" s="207"/>
      <c r="T597" s="208"/>
      <c r="AT597" s="209" t="s">
        <v>193</v>
      </c>
      <c r="AU597" s="209" t="s">
        <v>80</v>
      </c>
      <c r="AV597" s="13" t="s">
        <v>78</v>
      </c>
      <c r="AW597" s="13" t="s">
        <v>33</v>
      </c>
      <c r="AX597" s="13" t="s">
        <v>71</v>
      </c>
      <c r="AY597" s="209" t="s">
        <v>180</v>
      </c>
    </row>
    <row r="598" spans="1:65" s="14" customFormat="1" ht="11.25">
      <c r="B598" s="210"/>
      <c r="C598" s="211"/>
      <c r="D598" s="193" t="s">
        <v>193</v>
      </c>
      <c r="E598" s="212" t="s">
        <v>19</v>
      </c>
      <c r="F598" s="213" t="s">
        <v>2341</v>
      </c>
      <c r="G598" s="211"/>
      <c r="H598" s="214">
        <v>14</v>
      </c>
      <c r="I598" s="215"/>
      <c r="J598" s="211"/>
      <c r="K598" s="211"/>
      <c r="L598" s="216"/>
      <c r="M598" s="217"/>
      <c r="N598" s="218"/>
      <c r="O598" s="218"/>
      <c r="P598" s="218"/>
      <c r="Q598" s="218"/>
      <c r="R598" s="218"/>
      <c r="S598" s="218"/>
      <c r="T598" s="219"/>
      <c r="AT598" s="220" t="s">
        <v>193</v>
      </c>
      <c r="AU598" s="220" t="s">
        <v>80</v>
      </c>
      <c r="AV598" s="14" t="s">
        <v>80</v>
      </c>
      <c r="AW598" s="14" t="s">
        <v>33</v>
      </c>
      <c r="AX598" s="14" t="s">
        <v>71</v>
      </c>
      <c r="AY598" s="220" t="s">
        <v>180</v>
      </c>
    </row>
    <row r="599" spans="1:65" s="15" customFormat="1" ht="11.25">
      <c r="B599" s="221"/>
      <c r="C599" s="222"/>
      <c r="D599" s="193" t="s">
        <v>193</v>
      </c>
      <c r="E599" s="223" t="s">
        <v>19</v>
      </c>
      <c r="F599" s="224" t="s">
        <v>238</v>
      </c>
      <c r="G599" s="222"/>
      <c r="H599" s="225">
        <v>14</v>
      </c>
      <c r="I599" s="226"/>
      <c r="J599" s="222"/>
      <c r="K599" s="222"/>
      <c r="L599" s="227"/>
      <c r="M599" s="228"/>
      <c r="N599" s="229"/>
      <c r="O599" s="229"/>
      <c r="P599" s="229"/>
      <c r="Q599" s="229"/>
      <c r="R599" s="229"/>
      <c r="S599" s="229"/>
      <c r="T599" s="230"/>
      <c r="AT599" s="231" t="s">
        <v>193</v>
      </c>
      <c r="AU599" s="231" t="s">
        <v>80</v>
      </c>
      <c r="AV599" s="15" t="s">
        <v>187</v>
      </c>
      <c r="AW599" s="15" t="s">
        <v>33</v>
      </c>
      <c r="AX599" s="15" t="s">
        <v>78</v>
      </c>
      <c r="AY599" s="231" t="s">
        <v>180</v>
      </c>
    </row>
    <row r="600" spans="1:65" s="2" customFormat="1" ht="16.5" customHeight="1">
      <c r="A600" s="36"/>
      <c r="B600" s="37"/>
      <c r="C600" s="232" t="s">
        <v>896</v>
      </c>
      <c r="D600" s="232" t="s">
        <v>301</v>
      </c>
      <c r="E600" s="233" t="s">
        <v>1549</v>
      </c>
      <c r="F600" s="234" t="s">
        <v>1550</v>
      </c>
      <c r="G600" s="235" t="s">
        <v>230</v>
      </c>
      <c r="H600" s="236">
        <v>46.515000000000001</v>
      </c>
      <c r="I600" s="237"/>
      <c r="J600" s="238">
        <f>ROUND(I600*H600,2)</f>
        <v>0</v>
      </c>
      <c r="K600" s="234" t="s">
        <v>186</v>
      </c>
      <c r="L600" s="239"/>
      <c r="M600" s="240" t="s">
        <v>19</v>
      </c>
      <c r="N600" s="241" t="s">
        <v>42</v>
      </c>
      <c r="O600" s="66"/>
      <c r="P600" s="189">
        <f>O600*H600</f>
        <v>0</v>
      </c>
      <c r="Q600" s="189">
        <v>0</v>
      </c>
      <c r="R600" s="189">
        <f>Q600*H600</f>
        <v>0</v>
      </c>
      <c r="S600" s="189">
        <v>0</v>
      </c>
      <c r="T600" s="190">
        <f>S600*H600</f>
        <v>0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91" t="s">
        <v>475</v>
      </c>
      <c r="AT600" s="191" t="s">
        <v>301</v>
      </c>
      <c r="AU600" s="191" t="s">
        <v>80</v>
      </c>
      <c r="AY600" s="19" t="s">
        <v>180</v>
      </c>
      <c r="BE600" s="192">
        <f>IF(N600="základní",J600,0)</f>
        <v>0</v>
      </c>
      <c r="BF600" s="192">
        <f>IF(N600="snížená",J600,0)</f>
        <v>0</v>
      </c>
      <c r="BG600" s="192">
        <f>IF(N600="zákl. přenesená",J600,0)</f>
        <v>0</v>
      </c>
      <c r="BH600" s="192">
        <f>IF(N600="sníž. přenesená",J600,0)</f>
        <v>0</v>
      </c>
      <c r="BI600" s="192">
        <f>IF(N600="nulová",J600,0)</f>
        <v>0</v>
      </c>
      <c r="BJ600" s="19" t="s">
        <v>78</v>
      </c>
      <c r="BK600" s="192">
        <f>ROUND(I600*H600,2)</f>
        <v>0</v>
      </c>
      <c r="BL600" s="19" t="s">
        <v>312</v>
      </c>
      <c r="BM600" s="191" t="s">
        <v>2342</v>
      </c>
    </row>
    <row r="601" spans="1:65" s="2" customFormat="1" ht="11.25">
      <c r="A601" s="36"/>
      <c r="B601" s="37"/>
      <c r="C601" s="38"/>
      <c r="D601" s="193" t="s">
        <v>189</v>
      </c>
      <c r="E601" s="38"/>
      <c r="F601" s="194" t="s">
        <v>1550</v>
      </c>
      <c r="G601" s="38"/>
      <c r="H601" s="38"/>
      <c r="I601" s="195"/>
      <c r="J601" s="38"/>
      <c r="K601" s="38"/>
      <c r="L601" s="41"/>
      <c r="M601" s="196"/>
      <c r="N601" s="197"/>
      <c r="O601" s="66"/>
      <c r="P601" s="66"/>
      <c r="Q601" s="66"/>
      <c r="R601" s="66"/>
      <c r="S601" s="66"/>
      <c r="T601" s="67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T601" s="19" t="s">
        <v>189</v>
      </c>
      <c r="AU601" s="19" t="s">
        <v>80</v>
      </c>
    </row>
    <row r="602" spans="1:65" s="13" customFormat="1" ht="11.25">
      <c r="B602" s="200"/>
      <c r="C602" s="201"/>
      <c r="D602" s="193" t="s">
        <v>193</v>
      </c>
      <c r="E602" s="202" t="s">
        <v>19</v>
      </c>
      <c r="F602" s="203" t="s">
        <v>2015</v>
      </c>
      <c r="G602" s="201"/>
      <c r="H602" s="202" t="s">
        <v>19</v>
      </c>
      <c r="I602" s="204"/>
      <c r="J602" s="201"/>
      <c r="K602" s="201"/>
      <c r="L602" s="205"/>
      <c r="M602" s="206"/>
      <c r="N602" s="207"/>
      <c r="O602" s="207"/>
      <c r="P602" s="207"/>
      <c r="Q602" s="207"/>
      <c r="R602" s="207"/>
      <c r="S602" s="207"/>
      <c r="T602" s="208"/>
      <c r="AT602" s="209" t="s">
        <v>193</v>
      </c>
      <c r="AU602" s="209" t="s">
        <v>80</v>
      </c>
      <c r="AV602" s="13" t="s">
        <v>78</v>
      </c>
      <c r="AW602" s="13" t="s">
        <v>33</v>
      </c>
      <c r="AX602" s="13" t="s">
        <v>71</v>
      </c>
      <c r="AY602" s="209" t="s">
        <v>180</v>
      </c>
    </row>
    <row r="603" spans="1:65" s="14" customFormat="1" ht="11.25">
      <c r="B603" s="210"/>
      <c r="C603" s="211"/>
      <c r="D603" s="193" t="s">
        <v>193</v>
      </c>
      <c r="E603" s="212" t="s">
        <v>19</v>
      </c>
      <c r="F603" s="213" t="s">
        <v>2343</v>
      </c>
      <c r="G603" s="211"/>
      <c r="H603" s="214">
        <v>44.3</v>
      </c>
      <c r="I603" s="215"/>
      <c r="J603" s="211"/>
      <c r="K603" s="211"/>
      <c r="L603" s="216"/>
      <c r="M603" s="217"/>
      <c r="N603" s="218"/>
      <c r="O603" s="218"/>
      <c r="P603" s="218"/>
      <c r="Q603" s="218"/>
      <c r="R603" s="218"/>
      <c r="S603" s="218"/>
      <c r="T603" s="219"/>
      <c r="AT603" s="220" t="s">
        <v>193</v>
      </c>
      <c r="AU603" s="220" t="s">
        <v>80</v>
      </c>
      <c r="AV603" s="14" t="s">
        <v>80</v>
      </c>
      <c r="AW603" s="14" t="s">
        <v>33</v>
      </c>
      <c r="AX603" s="14" t="s">
        <v>78</v>
      </c>
      <c r="AY603" s="220" t="s">
        <v>180</v>
      </c>
    </row>
    <row r="604" spans="1:65" s="14" customFormat="1" ht="11.25">
      <c r="B604" s="210"/>
      <c r="C604" s="211"/>
      <c r="D604" s="193" t="s">
        <v>193</v>
      </c>
      <c r="E604" s="211"/>
      <c r="F604" s="213" t="s">
        <v>2344</v>
      </c>
      <c r="G604" s="211"/>
      <c r="H604" s="214">
        <v>46.515000000000001</v>
      </c>
      <c r="I604" s="215"/>
      <c r="J604" s="211"/>
      <c r="K604" s="211"/>
      <c r="L604" s="216"/>
      <c r="M604" s="217"/>
      <c r="N604" s="218"/>
      <c r="O604" s="218"/>
      <c r="P604" s="218"/>
      <c r="Q604" s="218"/>
      <c r="R604" s="218"/>
      <c r="S604" s="218"/>
      <c r="T604" s="219"/>
      <c r="AT604" s="220" t="s">
        <v>193</v>
      </c>
      <c r="AU604" s="220" t="s">
        <v>80</v>
      </c>
      <c r="AV604" s="14" t="s">
        <v>80</v>
      </c>
      <c r="AW604" s="14" t="s">
        <v>4</v>
      </c>
      <c r="AX604" s="14" t="s">
        <v>78</v>
      </c>
      <c r="AY604" s="220" t="s">
        <v>180</v>
      </c>
    </row>
    <row r="605" spans="1:65" s="2" customFormat="1" ht="24.2" customHeight="1">
      <c r="A605" s="36"/>
      <c r="B605" s="37"/>
      <c r="C605" s="180" t="s">
        <v>901</v>
      </c>
      <c r="D605" s="180" t="s">
        <v>182</v>
      </c>
      <c r="E605" s="181" t="s">
        <v>1555</v>
      </c>
      <c r="F605" s="182" t="s">
        <v>1556</v>
      </c>
      <c r="G605" s="183" t="s">
        <v>230</v>
      </c>
      <c r="H605" s="184">
        <v>88.106999999999999</v>
      </c>
      <c r="I605" s="185"/>
      <c r="J605" s="186">
        <f>ROUND(I605*H605,2)</f>
        <v>0</v>
      </c>
      <c r="K605" s="182" t="s">
        <v>186</v>
      </c>
      <c r="L605" s="41"/>
      <c r="M605" s="187" t="s">
        <v>19</v>
      </c>
      <c r="N605" s="188" t="s">
        <v>42</v>
      </c>
      <c r="O605" s="66"/>
      <c r="P605" s="189">
        <f>O605*H605</f>
        <v>0</v>
      </c>
      <c r="Q605" s="189">
        <v>2.0000000000000001E-4</v>
      </c>
      <c r="R605" s="189">
        <f>Q605*H605</f>
        <v>1.7621400000000002E-2</v>
      </c>
      <c r="S605" s="189">
        <v>0</v>
      </c>
      <c r="T605" s="190">
        <f>S605*H605</f>
        <v>0</v>
      </c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R605" s="191" t="s">
        <v>312</v>
      </c>
      <c r="AT605" s="191" t="s">
        <v>182</v>
      </c>
      <c r="AU605" s="191" t="s">
        <v>80</v>
      </c>
      <c r="AY605" s="19" t="s">
        <v>180</v>
      </c>
      <c r="BE605" s="192">
        <f>IF(N605="základní",J605,0)</f>
        <v>0</v>
      </c>
      <c r="BF605" s="192">
        <f>IF(N605="snížená",J605,0)</f>
        <v>0</v>
      </c>
      <c r="BG605" s="192">
        <f>IF(N605="zákl. přenesená",J605,0)</f>
        <v>0</v>
      </c>
      <c r="BH605" s="192">
        <f>IF(N605="sníž. přenesená",J605,0)</f>
        <v>0</v>
      </c>
      <c r="BI605" s="192">
        <f>IF(N605="nulová",J605,0)</f>
        <v>0</v>
      </c>
      <c r="BJ605" s="19" t="s">
        <v>78</v>
      </c>
      <c r="BK605" s="192">
        <f>ROUND(I605*H605,2)</f>
        <v>0</v>
      </c>
      <c r="BL605" s="19" t="s">
        <v>312</v>
      </c>
      <c r="BM605" s="191" t="s">
        <v>2345</v>
      </c>
    </row>
    <row r="606" spans="1:65" s="2" customFormat="1" ht="19.5">
      <c r="A606" s="36"/>
      <c r="B606" s="37"/>
      <c r="C606" s="38"/>
      <c r="D606" s="193" t="s">
        <v>189</v>
      </c>
      <c r="E606" s="38"/>
      <c r="F606" s="194" t="s">
        <v>1558</v>
      </c>
      <c r="G606" s="38"/>
      <c r="H606" s="38"/>
      <c r="I606" s="195"/>
      <c r="J606" s="38"/>
      <c r="K606" s="38"/>
      <c r="L606" s="41"/>
      <c r="M606" s="196"/>
      <c r="N606" s="197"/>
      <c r="O606" s="66"/>
      <c r="P606" s="66"/>
      <c r="Q606" s="66"/>
      <c r="R606" s="66"/>
      <c r="S606" s="66"/>
      <c r="T606" s="67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T606" s="19" t="s">
        <v>189</v>
      </c>
      <c r="AU606" s="19" t="s">
        <v>80</v>
      </c>
    </row>
    <row r="607" spans="1:65" s="2" customFormat="1" ht="11.25">
      <c r="A607" s="36"/>
      <c r="B607" s="37"/>
      <c r="C607" s="38"/>
      <c r="D607" s="198" t="s">
        <v>191</v>
      </c>
      <c r="E607" s="38"/>
      <c r="F607" s="199" t="s">
        <v>1559</v>
      </c>
      <c r="G607" s="38"/>
      <c r="H607" s="38"/>
      <c r="I607" s="195"/>
      <c r="J607" s="38"/>
      <c r="K607" s="38"/>
      <c r="L607" s="41"/>
      <c r="M607" s="196"/>
      <c r="N607" s="197"/>
      <c r="O607" s="66"/>
      <c r="P607" s="66"/>
      <c r="Q607" s="66"/>
      <c r="R607" s="66"/>
      <c r="S607" s="66"/>
      <c r="T607" s="67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T607" s="19" t="s">
        <v>191</v>
      </c>
      <c r="AU607" s="19" t="s">
        <v>80</v>
      </c>
    </row>
    <row r="608" spans="1:65" s="13" customFormat="1" ht="11.25">
      <c r="B608" s="200"/>
      <c r="C608" s="201"/>
      <c r="D608" s="193" t="s">
        <v>193</v>
      </c>
      <c r="E608" s="202" t="s">
        <v>19</v>
      </c>
      <c r="F608" s="203" t="s">
        <v>2334</v>
      </c>
      <c r="G608" s="201"/>
      <c r="H608" s="202" t="s">
        <v>19</v>
      </c>
      <c r="I608" s="204"/>
      <c r="J608" s="201"/>
      <c r="K608" s="201"/>
      <c r="L608" s="205"/>
      <c r="M608" s="206"/>
      <c r="N608" s="207"/>
      <c r="O608" s="207"/>
      <c r="P608" s="207"/>
      <c r="Q608" s="207"/>
      <c r="R608" s="207"/>
      <c r="S608" s="207"/>
      <c r="T608" s="208"/>
      <c r="AT608" s="209" t="s">
        <v>193</v>
      </c>
      <c r="AU608" s="209" t="s">
        <v>80</v>
      </c>
      <c r="AV608" s="13" t="s">
        <v>78</v>
      </c>
      <c r="AW608" s="13" t="s">
        <v>33</v>
      </c>
      <c r="AX608" s="13" t="s">
        <v>71</v>
      </c>
      <c r="AY608" s="209" t="s">
        <v>180</v>
      </c>
    </row>
    <row r="609" spans="1:65" s="14" customFormat="1" ht="11.25">
      <c r="B609" s="210"/>
      <c r="C609" s="211"/>
      <c r="D609" s="193" t="s">
        <v>193</v>
      </c>
      <c r="E609" s="212" t="s">
        <v>19</v>
      </c>
      <c r="F609" s="213" t="s">
        <v>2335</v>
      </c>
      <c r="G609" s="211"/>
      <c r="H609" s="214">
        <v>87.23</v>
      </c>
      <c r="I609" s="215"/>
      <c r="J609" s="211"/>
      <c r="K609" s="211"/>
      <c r="L609" s="216"/>
      <c r="M609" s="217"/>
      <c r="N609" s="218"/>
      <c r="O609" s="218"/>
      <c r="P609" s="218"/>
      <c r="Q609" s="218"/>
      <c r="R609" s="218"/>
      <c r="S609" s="218"/>
      <c r="T609" s="219"/>
      <c r="AT609" s="220" t="s">
        <v>193</v>
      </c>
      <c r="AU609" s="220" t="s">
        <v>80</v>
      </c>
      <c r="AV609" s="14" t="s">
        <v>80</v>
      </c>
      <c r="AW609" s="14" t="s">
        <v>33</v>
      </c>
      <c r="AX609" s="14" t="s">
        <v>71</v>
      </c>
      <c r="AY609" s="220" t="s">
        <v>180</v>
      </c>
    </row>
    <row r="610" spans="1:65" s="14" customFormat="1" ht="33.75">
      <c r="B610" s="210"/>
      <c r="C610" s="211"/>
      <c r="D610" s="193" t="s">
        <v>193</v>
      </c>
      <c r="E610" s="212" t="s">
        <v>19</v>
      </c>
      <c r="F610" s="213" t="s">
        <v>2336</v>
      </c>
      <c r="G610" s="211"/>
      <c r="H610" s="214">
        <v>0.877</v>
      </c>
      <c r="I610" s="215"/>
      <c r="J610" s="211"/>
      <c r="K610" s="211"/>
      <c r="L610" s="216"/>
      <c r="M610" s="217"/>
      <c r="N610" s="218"/>
      <c r="O610" s="218"/>
      <c r="P610" s="218"/>
      <c r="Q610" s="218"/>
      <c r="R610" s="218"/>
      <c r="S610" s="218"/>
      <c r="T610" s="219"/>
      <c r="AT610" s="220" t="s">
        <v>193</v>
      </c>
      <c r="AU610" s="220" t="s">
        <v>80</v>
      </c>
      <c r="AV610" s="14" t="s">
        <v>80</v>
      </c>
      <c r="AW610" s="14" t="s">
        <v>33</v>
      </c>
      <c r="AX610" s="14" t="s">
        <v>71</v>
      </c>
      <c r="AY610" s="220" t="s">
        <v>180</v>
      </c>
    </row>
    <row r="611" spans="1:65" s="15" customFormat="1" ht="11.25">
      <c r="B611" s="221"/>
      <c r="C611" s="222"/>
      <c r="D611" s="193" t="s">
        <v>193</v>
      </c>
      <c r="E611" s="223" t="s">
        <v>19</v>
      </c>
      <c r="F611" s="224" t="s">
        <v>238</v>
      </c>
      <c r="G611" s="222"/>
      <c r="H611" s="225">
        <v>88.106999999999999</v>
      </c>
      <c r="I611" s="226"/>
      <c r="J611" s="222"/>
      <c r="K611" s="222"/>
      <c r="L611" s="227"/>
      <c r="M611" s="228"/>
      <c r="N611" s="229"/>
      <c r="O611" s="229"/>
      <c r="P611" s="229"/>
      <c r="Q611" s="229"/>
      <c r="R611" s="229"/>
      <c r="S611" s="229"/>
      <c r="T611" s="230"/>
      <c r="AT611" s="231" t="s">
        <v>193</v>
      </c>
      <c r="AU611" s="231" t="s">
        <v>80</v>
      </c>
      <c r="AV611" s="15" t="s">
        <v>187</v>
      </c>
      <c r="AW611" s="15" t="s">
        <v>33</v>
      </c>
      <c r="AX611" s="15" t="s">
        <v>78</v>
      </c>
      <c r="AY611" s="231" t="s">
        <v>180</v>
      </c>
    </row>
    <row r="612" spans="1:65" s="2" customFormat="1" ht="33" customHeight="1">
      <c r="A612" s="36"/>
      <c r="B612" s="37"/>
      <c r="C612" s="180" t="s">
        <v>907</v>
      </c>
      <c r="D612" s="180" t="s">
        <v>182</v>
      </c>
      <c r="E612" s="181" t="s">
        <v>1567</v>
      </c>
      <c r="F612" s="182" t="s">
        <v>1568</v>
      </c>
      <c r="G612" s="183" t="s">
        <v>230</v>
      </c>
      <c r="H612" s="184">
        <v>89.88</v>
      </c>
      <c r="I612" s="185"/>
      <c r="J612" s="186">
        <f>ROUND(I612*H612,2)</f>
        <v>0</v>
      </c>
      <c r="K612" s="182" t="s">
        <v>186</v>
      </c>
      <c r="L612" s="41"/>
      <c r="M612" s="187" t="s">
        <v>19</v>
      </c>
      <c r="N612" s="188" t="s">
        <v>42</v>
      </c>
      <c r="O612" s="66"/>
      <c r="P612" s="189">
        <f>O612*H612</f>
        <v>0</v>
      </c>
      <c r="Q612" s="189">
        <v>2.5999999999999998E-4</v>
      </c>
      <c r="R612" s="189">
        <f>Q612*H612</f>
        <v>2.3368799999999995E-2</v>
      </c>
      <c r="S612" s="189">
        <v>0</v>
      </c>
      <c r="T612" s="190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191" t="s">
        <v>312</v>
      </c>
      <c r="AT612" s="191" t="s">
        <v>182</v>
      </c>
      <c r="AU612" s="191" t="s">
        <v>80</v>
      </c>
      <c r="AY612" s="19" t="s">
        <v>180</v>
      </c>
      <c r="BE612" s="192">
        <f>IF(N612="základní",J612,0)</f>
        <v>0</v>
      </c>
      <c r="BF612" s="192">
        <f>IF(N612="snížená",J612,0)</f>
        <v>0</v>
      </c>
      <c r="BG612" s="192">
        <f>IF(N612="zákl. přenesená",J612,0)</f>
        <v>0</v>
      </c>
      <c r="BH612" s="192">
        <f>IF(N612="sníž. přenesená",J612,0)</f>
        <v>0</v>
      </c>
      <c r="BI612" s="192">
        <f>IF(N612="nulová",J612,0)</f>
        <v>0</v>
      </c>
      <c r="BJ612" s="19" t="s">
        <v>78</v>
      </c>
      <c r="BK612" s="192">
        <f>ROUND(I612*H612,2)</f>
        <v>0</v>
      </c>
      <c r="BL612" s="19" t="s">
        <v>312</v>
      </c>
      <c r="BM612" s="191" t="s">
        <v>2346</v>
      </c>
    </row>
    <row r="613" spans="1:65" s="2" customFormat="1" ht="29.25">
      <c r="A613" s="36"/>
      <c r="B613" s="37"/>
      <c r="C613" s="38"/>
      <c r="D613" s="193" t="s">
        <v>189</v>
      </c>
      <c r="E613" s="38"/>
      <c r="F613" s="194" t="s">
        <v>1570</v>
      </c>
      <c r="G613" s="38"/>
      <c r="H613" s="38"/>
      <c r="I613" s="195"/>
      <c r="J613" s="38"/>
      <c r="K613" s="38"/>
      <c r="L613" s="41"/>
      <c r="M613" s="196"/>
      <c r="N613" s="197"/>
      <c r="O613" s="66"/>
      <c r="P613" s="66"/>
      <c r="Q613" s="66"/>
      <c r="R613" s="66"/>
      <c r="S613" s="66"/>
      <c r="T613" s="67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T613" s="19" t="s">
        <v>189</v>
      </c>
      <c r="AU613" s="19" t="s">
        <v>80</v>
      </c>
    </row>
    <row r="614" spans="1:65" s="2" customFormat="1" ht="11.25">
      <c r="A614" s="36"/>
      <c r="B614" s="37"/>
      <c r="C614" s="38"/>
      <c r="D614" s="198" t="s">
        <v>191</v>
      </c>
      <c r="E614" s="38"/>
      <c r="F614" s="199" t="s">
        <v>1571</v>
      </c>
      <c r="G614" s="38"/>
      <c r="H614" s="38"/>
      <c r="I614" s="195"/>
      <c r="J614" s="38"/>
      <c r="K614" s="38"/>
      <c r="L614" s="41"/>
      <c r="M614" s="196"/>
      <c r="N614" s="197"/>
      <c r="O614" s="66"/>
      <c r="P614" s="66"/>
      <c r="Q614" s="66"/>
      <c r="R614" s="66"/>
      <c r="S614" s="66"/>
      <c r="T614" s="67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9" t="s">
        <v>191</v>
      </c>
      <c r="AU614" s="19" t="s">
        <v>80</v>
      </c>
    </row>
    <row r="615" spans="1:65" s="13" customFormat="1" ht="11.25">
      <c r="B615" s="200"/>
      <c r="C615" s="201"/>
      <c r="D615" s="193" t="s">
        <v>193</v>
      </c>
      <c r="E615" s="202" t="s">
        <v>19</v>
      </c>
      <c r="F615" s="203" t="s">
        <v>2334</v>
      </c>
      <c r="G615" s="201"/>
      <c r="H615" s="202" t="s">
        <v>19</v>
      </c>
      <c r="I615" s="204"/>
      <c r="J615" s="201"/>
      <c r="K615" s="201"/>
      <c r="L615" s="205"/>
      <c r="M615" s="206"/>
      <c r="N615" s="207"/>
      <c r="O615" s="207"/>
      <c r="P615" s="207"/>
      <c r="Q615" s="207"/>
      <c r="R615" s="207"/>
      <c r="S615" s="207"/>
      <c r="T615" s="208"/>
      <c r="AT615" s="209" t="s">
        <v>193</v>
      </c>
      <c r="AU615" s="209" t="s">
        <v>80</v>
      </c>
      <c r="AV615" s="13" t="s">
        <v>78</v>
      </c>
      <c r="AW615" s="13" t="s">
        <v>33</v>
      </c>
      <c r="AX615" s="13" t="s">
        <v>71</v>
      </c>
      <c r="AY615" s="209" t="s">
        <v>180</v>
      </c>
    </row>
    <row r="616" spans="1:65" s="14" customFormat="1" ht="11.25">
      <c r="B616" s="210"/>
      <c r="C616" s="211"/>
      <c r="D616" s="193" t="s">
        <v>193</v>
      </c>
      <c r="E616" s="212" t="s">
        <v>19</v>
      </c>
      <c r="F616" s="213" t="s">
        <v>2335</v>
      </c>
      <c r="G616" s="211"/>
      <c r="H616" s="214">
        <v>87.23</v>
      </c>
      <c r="I616" s="215"/>
      <c r="J616" s="211"/>
      <c r="K616" s="211"/>
      <c r="L616" s="216"/>
      <c r="M616" s="217"/>
      <c r="N616" s="218"/>
      <c r="O616" s="218"/>
      <c r="P616" s="218"/>
      <c r="Q616" s="218"/>
      <c r="R616" s="218"/>
      <c r="S616" s="218"/>
      <c r="T616" s="219"/>
      <c r="AT616" s="220" t="s">
        <v>193</v>
      </c>
      <c r="AU616" s="220" t="s">
        <v>80</v>
      </c>
      <c r="AV616" s="14" t="s">
        <v>80</v>
      </c>
      <c r="AW616" s="14" t="s">
        <v>33</v>
      </c>
      <c r="AX616" s="14" t="s">
        <v>71</v>
      </c>
      <c r="AY616" s="220" t="s">
        <v>180</v>
      </c>
    </row>
    <row r="617" spans="1:65" s="14" customFormat="1" ht="11.25">
      <c r="B617" s="210"/>
      <c r="C617" s="211"/>
      <c r="D617" s="193" t="s">
        <v>193</v>
      </c>
      <c r="E617" s="212" t="s">
        <v>19</v>
      </c>
      <c r="F617" s="213" t="s">
        <v>2347</v>
      </c>
      <c r="G617" s="211"/>
      <c r="H617" s="214">
        <v>2.65</v>
      </c>
      <c r="I617" s="215"/>
      <c r="J617" s="211"/>
      <c r="K617" s="211"/>
      <c r="L617" s="216"/>
      <c r="M617" s="217"/>
      <c r="N617" s="218"/>
      <c r="O617" s="218"/>
      <c r="P617" s="218"/>
      <c r="Q617" s="218"/>
      <c r="R617" s="218"/>
      <c r="S617" s="218"/>
      <c r="T617" s="219"/>
      <c r="AT617" s="220" t="s">
        <v>193</v>
      </c>
      <c r="AU617" s="220" t="s">
        <v>80</v>
      </c>
      <c r="AV617" s="14" t="s">
        <v>80</v>
      </c>
      <c r="AW617" s="14" t="s">
        <v>33</v>
      </c>
      <c r="AX617" s="14" t="s">
        <v>71</v>
      </c>
      <c r="AY617" s="220" t="s">
        <v>180</v>
      </c>
    </row>
    <row r="618" spans="1:65" s="15" customFormat="1" ht="11.25">
      <c r="B618" s="221"/>
      <c r="C618" s="222"/>
      <c r="D618" s="193" t="s">
        <v>193</v>
      </c>
      <c r="E618" s="223" t="s">
        <v>19</v>
      </c>
      <c r="F618" s="224" t="s">
        <v>238</v>
      </c>
      <c r="G618" s="222"/>
      <c r="H618" s="225">
        <v>89.88000000000001</v>
      </c>
      <c r="I618" s="226"/>
      <c r="J618" s="222"/>
      <c r="K618" s="222"/>
      <c r="L618" s="227"/>
      <c r="M618" s="257"/>
      <c r="N618" s="258"/>
      <c r="O618" s="258"/>
      <c r="P618" s="258"/>
      <c r="Q618" s="258"/>
      <c r="R618" s="258"/>
      <c r="S618" s="258"/>
      <c r="T618" s="259"/>
      <c r="AT618" s="231" t="s">
        <v>193</v>
      </c>
      <c r="AU618" s="231" t="s">
        <v>80</v>
      </c>
      <c r="AV618" s="15" t="s">
        <v>187</v>
      </c>
      <c r="AW618" s="15" t="s">
        <v>33</v>
      </c>
      <c r="AX618" s="15" t="s">
        <v>78</v>
      </c>
      <c r="AY618" s="231" t="s">
        <v>180</v>
      </c>
    </row>
    <row r="619" spans="1:65" s="2" customFormat="1" ht="6.95" customHeight="1">
      <c r="A619" s="36"/>
      <c r="B619" s="49"/>
      <c r="C619" s="50"/>
      <c r="D619" s="50"/>
      <c r="E619" s="50"/>
      <c r="F619" s="50"/>
      <c r="G619" s="50"/>
      <c r="H619" s="50"/>
      <c r="I619" s="50"/>
      <c r="J619" s="50"/>
      <c r="K619" s="50"/>
      <c r="L619" s="41"/>
      <c r="M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</row>
  </sheetData>
  <sheetProtection algorithmName="SHA-512" hashValue="kWchK0s3r1zdUHHpOpCad7b6tpQVeAuYMjJqD6L/abgt8RfFl3T26mnJY+lPr3ef33EOHCA+IY1KBsNd7SEovA==" saltValue="rZ7wRy+uFjC7YaJq3PMCV89PO9pF6s6I+U5fnA+eyxCpjzrAEeqkaGANwWzNzuWa5DpmTQZrndsZtU0bL9YJ1g==" spinCount="100000" sheet="1" objects="1" scenarios="1" formatColumns="0" formatRows="0" autoFilter="0"/>
  <autoFilter ref="C108:K618"/>
  <mergeCells count="15">
    <mergeCell ref="E95:H95"/>
    <mergeCell ref="E99:H99"/>
    <mergeCell ref="E97:H97"/>
    <mergeCell ref="E101:H101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14" r:id="rId1"/>
    <hyperlink ref="F120" r:id="rId2"/>
    <hyperlink ref="F126" r:id="rId3"/>
    <hyperlink ref="F132" r:id="rId4"/>
    <hyperlink ref="F138" r:id="rId5"/>
    <hyperlink ref="F144" r:id="rId6"/>
    <hyperlink ref="F151" r:id="rId7"/>
    <hyperlink ref="F156" r:id="rId8"/>
    <hyperlink ref="F162" r:id="rId9"/>
    <hyperlink ref="F167" r:id="rId10"/>
    <hyperlink ref="F172" r:id="rId11"/>
    <hyperlink ref="F177" r:id="rId12"/>
    <hyperlink ref="F185" r:id="rId13"/>
    <hyperlink ref="F193" r:id="rId14"/>
    <hyperlink ref="F199" r:id="rId15"/>
    <hyperlink ref="F206" r:id="rId16"/>
    <hyperlink ref="F218" r:id="rId17"/>
    <hyperlink ref="F224" r:id="rId18"/>
    <hyperlink ref="F232" r:id="rId19"/>
    <hyperlink ref="F238" r:id="rId20"/>
    <hyperlink ref="F244" r:id="rId21"/>
    <hyperlink ref="F249" r:id="rId22"/>
    <hyperlink ref="F262" r:id="rId23"/>
    <hyperlink ref="F272" r:id="rId24"/>
    <hyperlink ref="F277" r:id="rId25"/>
    <hyperlink ref="F282" r:id="rId26"/>
    <hyperlink ref="F287" r:id="rId27"/>
    <hyperlink ref="F292" r:id="rId28"/>
    <hyperlink ref="F298" r:id="rId29"/>
    <hyperlink ref="F304" r:id="rId30"/>
    <hyperlink ref="F310" r:id="rId31"/>
    <hyperlink ref="F316" r:id="rId32"/>
    <hyperlink ref="F321" r:id="rId33"/>
    <hyperlink ref="F329" r:id="rId34"/>
    <hyperlink ref="F338" r:id="rId35"/>
    <hyperlink ref="F345" r:id="rId36"/>
    <hyperlink ref="F348" r:id="rId37"/>
    <hyperlink ref="F351" r:id="rId38"/>
    <hyperlink ref="F356" r:id="rId39"/>
    <hyperlink ref="F360" r:id="rId40"/>
    <hyperlink ref="F365" r:id="rId41"/>
    <hyperlink ref="F371" r:id="rId42"/>
    <hyperlink ref="F377" r:id="rId43"/>
    <hyperlink ref="F383" r:id="rId44"/>
    <hyperlink ref="F391" r:id="rId45"/>
    <hyperlink ref="F400" r:id="rId46"/>
    <hyperlink ref="F408" r:id="rId47"/>
    <hyperlink ref="F414" r:id="rId48"/>
    <hyperlink ref="F419" r:id="rId49"/>
    <hyperlink ref="F423" r:id="rId50"/>
    <hyperlink ref="F427" r:id="rId51"/>
    <hyperlink ref="F433" r:id="rId52"/>
    <hyperlink ref="F439" r:id="rId53"/>
    <hyperlink ref="F445" r:id="rId54"/>
    <hyperlink ref="F451" r:id="rId55"/>
    <hyperlink ref="F457" r:id="rId56"/>
    <hyperlink ref="F464" r:id="rId57"/>
    <hyperlink ref="F468" r:id="rId58"/>
    <hyperlink ref="F479" r:id="rId59"/>
    <hyperlink ref="F486" r:id="rId60"/>
    <hyperlink ref="F491" r:id="rId61"/>
    <hyperlink ref="F502" r:id="rId62"/>
    <hyperlink ref="F512" r:id="rId63"/>
    <hyperlink ref="F516" r:id="rId64"/>
    <hyperlink ref="F521" r:id="rId65"/>
    <hyperlink ref="F526" r:id="rId66"/>
    <hyperlink ref="F531" r:id="rId67"/>
    <hyperlink ref="F545" r:id="rId68"/>
    <hyperlink ref="F549" r:id="rId69"/>
    <hyperlink ref="F554" r:id="rId70"/>
    <hyperlink ref="F559" r:id="rId71"/>
    <hyperlink ref="F564" r:id="rId72"/>
    <hyperlink ref="F570" r:id="rId73"/>
    <hyperlink ref="F577" r:id="rId74"/>
    <hyperlink ref="F584" r:id="rId75"/>
    <hyperlink ref="F591" r:id="rId76"/>
    <hyperlink ref="F596" r:id="rId77"/>
    <hyperlink ref="F607" r:id="rId78"/>
    <hyperlink ref="F614" r:id="rId7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63" workbookViewId="0">
      <selection activeCell="I97" sqref="I9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19" t="s">
        <v>116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4.95" customHeight="1">
      <c r="B4" s="22"/>
      <c r="D4" s="112" t="s">
        <v>128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6" t="str">
        <f>'Rekapitulace stavby'!K6</f>
        <v>Slezká nemocnice v Opavě p.o.- stavební úpravy pavilonu M</v>
      </c>
      <c r="F7" s="387"/>
      <c r="G7" s="387"/>
      <c r="H7" s="387"/>
      <c r="L7" s="22"/>
    </row>
    <row r="8" spans="1:46" ht="12.75">
      <c r="B8" s="22"/>
      <c r="D8" s="114" t="s">
        <v>129</v>
      </c>
      <c r="L8" s="22"/>
    </row>
    <row r="9" spans="1:46" s="1" customFormat="1" ht="16.5" customHeight="1">
      <c r="B9" s="22"/>
      <c r="E9" s="386" t="s">
        <v>1704</v>
      </c>
      <c r="F9" s="368"/>
      <c r="G9" s="368"/>
      <c r="H9" s="368"/>
      <c r="L9" s="22"/>
    </row>
    <row r="10" spans="1:46" s="1" customFormat="1" ht="12" customHeight="1">
      <c r="B10" s="22"/>
      <c r="D10" s="114" t="s">
        <v>131</v>
      </c>
      <c r="L10" s="22"/>
    </row>
    <row r="11" spans="1:46" s="2" customFormat="1" ht="16.5" customHeight="1">
      <c r="A11" s="36"/>
      <c r="B11" s="41"/>
      <c r="C11" s="36"/>
      <c r="D11" s="36"/>
      <c r="E11" s="396" t="s">
        <v>2348</v>
      </c>
      <c r="F11" s="388"/>
      <c r="G11" s="388"/>
      <c r="H11" s="388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1606</v>
      </c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89" t="s">
        <v>2349</v>
      </c>
      <c r="F13" s="388"/>
      <c r="G13" s="388"/>
      <c r="H13" s="388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36"/>
      <c r="J14" s="36"/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4" t="s">
        <v>18</v>
      </c>
      <c r="E15" s="36"/>
      <c r="F15" s="105" t="s">
        <v>19</v>
      </c>
      <c r="G15" s="36"/>
      <c r="H15" s="36"/>
      <c r="I15" s="114" t="s">
        <v>20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21</v>
      </c>
      <c r="E16" s="36"/>
      <c r="F16" s="105" t="s">
        <v>133</v>
      </c>
      <c r="G16" s="36"/>
      <c r="H16" s="36"/>
      <c r="I16" s="114" t="s">
        <v>23</v>
      </c>
      <c r="J16" s="116" t="str">
        <f>'Rekapitulace stavby'!AN8</f>
        <v>7. 6. 2022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36"/>
      <c r="J17" s="36"/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4" t="s">
        <v>25</v>
      </c>
      <c r="E18" s="36"/>
      <c r="F18" s="36"/>
      <c r="G18" s="36"/>
      <c r="H18" s="36"/>
      <c r="I18" s="114" t="s">
        <v>26</v>
      </c>
      <c r="J18" s="105" t="str">
        <f>IF('Rekapitulace stavby'!AN10="","",'Rekapitulace stavby'!AN10)</f>
        <v/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>SNO V Opavě p.o.</v>
      </c>
      <c r="F19" s="36"/>
      <c r="G19" s="36"/>
      <c r="H19" s="36"/>
      <c r="I19" s="114" t="s">
        <v>28</v>
      </c>
      <c r="J19" s="105" t="str">
        <f>IF('Rekapitulace stavby'!AN11="","",'Rekapitulace stavby'!AN11)</f>
        <v/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36"/>
      <c r="J20" s="36"/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4" t="s">
        <v>29</v>
      </c>
      <c r="E21" s="36"/>
      <c r="F21" s="36"/>
      <c r="G21" s="36"/>
      <c r="H21" s="36"/>
      <c r="I21" s="114" t="s">
        <v>26</v>
      </c>
      <c r="J21" s="32" t="str">
        <f>'Rekapitulace stavby'!AN13</f>
        <v>Vyplň údaj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0" t="str">
        <f>'Rekapitulace stavby'!E14</f>
        <v>Vyplň údaj</v>
      </c>
      <c r="F22" s="391"/>
      <c r="G22" s="391"/>
      <c r="H22" s="391"/>
      <c r="I22" s="114" t="s">
        <v>28</v>
      </c>
      <c r="J22" s="32" t="str">
        <f>'Rekapitulace stavby'!AN14</f>
        <v>Vyplň údaj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36"/>
      <c r="J23" s="36"/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4" t="s">
        <v>31</v>
      </c>
      <c r="E24" s="36"/>
      <c r="F24" s="36"/>
      <c r="G24" s="36"/>
      <c r="H24" s="36"/>
      <c r="I24" s="114" t="s">
        <v>26</v>
      </c>
      <c r="J24" s="105" t="str">
        <f>IF('Rekapitulace stavby'!AN16="","",'Rekapitulace stavby'!AN16)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>Ateliér EMMET s.r.o.</v>
      </c>
      <c r="F25" s="36"/>
      <c r="G25" s="36"/>
      <c r="H25" s="36"/>
      <c r="I25" s="114" t="s">
        <v>28</v>
      </c>
      <c r="J25" s="105" t="str">
        <f>IF('Rekapitulace stavby'!AN17="","",'Rekapitulace stavby'!AN17)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4" t="s">
        <v>34</v>
      </c>
      <c r="E27" s="36"/>
      <c r="F27" s="36"/>
      <c r="G27" s="36"/>
      <c r="H27" s="36"/>
      <c r="I27" s="114" t="s">
        <v>26</v>
      </c>
      <c r="J27" s="105" t="str">
        <f>IF('Rekapitulace stavby'!AN19="","",'Rekapitulace stavby'!AN19)</f>
        <v/>
      </c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tr">
        <f>IF('Rekapitulace stavby'!E20="","",'Rekapitulace stavby'!E20)</f>
        <v>Ateliér EMMET s.r.o.</v>
      </c>
      <c r="F28" s="36"/>
      <c r="G28" s="36"/>
      <c r="H28" s="36"/>
      <c r="I28" s="114" t="s">
        <v>28</v>
      </c>
      <c r="J28" s="105" t="str">
        <f>IF('Rekapitulace stavby'!AN20="","",'Rekapitulace stavby'!AN20)</f>
        <v/>
      </c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36"/>
      <c r="J29" s="36"/>
      <c r="K29" s="36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4" t="s">
        <v>35</v>
      </c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17"/>
      <c r="B31" s="118"/>
      <c r="C31" s="117"/>
      <c r="D31" s="117"/>
      <c r="E31" s="392" t="s">
        <v>19</v>
      </c>
      <c r="F31" s="392"/>
      <c r="G31" s="392"/>
      <c r="H31" s="392"/>
      <c r="I31" s="117"/>
      <c r="J31" s="117"/>
      <c r="K31" s="117"/>
      <c r="L31" s="119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36"/>
      <c r="J32" s="36"/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1" t="s">
        <v>37</v>
      </c>
      <c r="E34" s="36"/>
      <c r="F34" s="36"/>
      <c r="G34" s="36"/>
      <c r="H34" s="36"/>
      <c r="I34" s="36"/>
      <c r="J34" s="122">
        <f>ROUND(J93,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0"/>
      <c r="E35" s="120"/>
      <c r="F35" s="120"/>
      <c r="G35" s="120"/>
      <c r="H35" s="120"/>
      <c r="I35" s="120"/>
      <c r="J35" s="120"/>
      <c r="K35" s="120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3" t="s">
        <v>39</v>
      </c>
      <c r="G36" s="36"/>
      <c r="H36" s="36"/>
      <c r="I36" s="123" t="s">
        <v>38</v>
      </c>
      <c r="J36" s="123" t="s">
        <v>40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24" t="s">
        <v>41</v>
      </c>
      <c r="E37" s="114" t="s">
        <v>42</v>
      </c>
      <c r="F37" s="125">
        <f>ROUND((SUM(BE93:BE98)),  2)</f>
        <v>0</v>
      </c>
      <c r="G37" s="36"/>
      <c r="H37" s="36"/>
      <c r="I37" s="126">
        <v>0.21</v>
      </c>
      <c r="J37" s="125">
        <f>ROUND(((SUM(BE93:BE98))*I37),  2)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4" t="s">
        <v>43</v>
      </c>
      <c r="F38" s="125">
        <f>ROUND((SUM(BF93:BF98)),  2)</f>
        <v>0</v>
      </c>
      <c r="G38" s="36"/>
      <c r="H38" s="36"/>
      <c r="I38" s="126">
        <v>0.15</v>
      </c>
      <c r="J38" s="125">
        <f>ROUND(((SUM(BF93:BF98))*I38),  2)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44</v>
      </c>
      <c r="F39" s="125">
        <f>ROUND((SUM(BG93:BG98)),  2)</f>
        <v>0</v>
      </c>
      <c r="G39" s="36"/>
      <c r="H39" s="36"/>
      <c r="I39" s="126">
        <v>0.21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4" t="s">
        <v>45</v>
      </c>
      <c r="F40" s="125">
        <f>ROUND((SUM(BH93:BH98)),  2)</f>
        <v>0</v>
      </c>
      <c r="G40" s="36"/>
      <c r="H40" s="36"/>
      <c r="I40" s="126">
        <v>0.15</v>
      </c>
      <c r="J40" s="125">
        <f>0</f>
        <v>0</v>
      </c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4" t="s">
        <v>46</v>
      </c>
      <c r="F41" s="125">
        <f>ROUND((SUM(BI93:BI98)),  2)</f>
        <v>0</v>
      </c>
      <c r="G41" s="36"/>
      <c r="H41" s="36"/>
      <c r="I41" s="126">
        <v>0</v>
      </c>
      <c r="J41" s="125">
        <f>0</f>
        <v>0</v>
      </c>
      <c r="K41" s="36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36"/>
      <c r="J42" s="36"/>
      <c r="K42" s="36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27"/>
      <c r="D43" s="128" t="s">
        <v>47</v>
      </c>
      <c r="E43" s="129"/>
      <c r="F43" s="129"/>
      <c r="G43" s="130" t="s">
        <v>48</v>
      </c>
      <c r="H43" s="131" t="s">
        <v>49</v>
      </c>
      <c r="I43" s="129"/>
      <c r="J43" s="132">
        <f>SUM(J34:J41)</f>
        <v>0</v>
      </c>
      <c r="K43" s="133"/>
      <c r="L43" s="11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36"/>
      <c r="C48" s="137"/>
      <c r="D48" s="137"/>
      <c r="E48" s="137"/>
      <c r="F48" s="137"/>
      <c r="G48" s="137"/>
      <c r="H48" s="137"/>
      <c r="I48" s="137"/>
      <c r="J48" s="137"/>
      <c r="K48" s="137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134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16</v>
      </c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393" t="str">
        <f>E7</f>
        <v>Slezká nemocnice v Opavě p.o.- stavební úpravy pavilonu M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129</v>
      </c>
      <c r="D53" s="24"/>
      <c r="E53" s="24"/>
      <c r="F53" s="24"/>
      <c r="G53" s="24"/>
      <c r="H53" s="24"/>
      <c r="I53" s="24"/>
      <c r="J53" s="24"/>
      <c r="K53" s="24"/>
      <c r="L53" s="22"/>
    </row>
    <row r="54" spans="1:31" s="1" customFormat="1" ht="16.5" customHeight="1">
      <c r="B54" s="23"/>
      <c r="C54" s="24"/>
      <c r="D54" s="24"/>
      <c r="E54" s="393" t="s">
        <v>1704</v>
      </c>
      <c r="F54" s="353"/>
      <c r="G54" s="353"/>
      <c r="H54" s="353"/>
      <c r="I54" s="24"/>
      <c r="J54" s="24"/>
      <c r="K54" s="24"/>
      <c r="L54" s="22"/>
    </row>
    <row r="55" spans="1:31" s="1" customFormat="1" ht="12" customHeight="1">
      <c r="B55" s="23"/>
      <c r="C55" s="31" t="s">
        <v>131</v>
      </c>
      <c r="D55" s="24"/>
      <c r="E55" s="24"/>
      <c r="F55" s="24"/>
      <c r="G55" s="24"/>
      <c r="H55" s="24"/>
      <c r="I55" s="24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397" t="s">
        <v>2348</v>
      </c>
      <c r="F56" s="395"/>
      <c r="G56" s="395"/>
      <c r="H56" s="395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1606</v>
      </c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46" t="str">
        <f>E13</f>
        <v>EL - Silnoproudé elektronistalace</v>
      </c>
      <c r="F58" s="395"/>
      <c r="G58" s="395"/>
      <c r="H58" s="395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21</v>
      </c>
      <c r="D60" s="38"/>
      <c r="E60" s="38"/>
      <c r="F60" s="29" t="str">
        <f>F16</f>
        <v xml:space="preserve"> </v>
      </c>
      <c r="G60" s="38"/>
      <c r="H60" s="38"/>
      <c r="I60" s="31" t="s">
        <v>23</v>
      </c>
      <c r="J60" s="61" t="str">
        <f>IF(J16="","",J16)</f>
        <v>7. 6. 2022</v>
      </c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>SNO V Opavě p.o.</v>
      </c>
      <c r="G62" s="38"/>
      <c r="H62" s="38"/>
      <c r="I62" s="31" t="s">
        <v>31</v>
      </c>
      <c r="J62" s="34" t="str">
        <f>E25</f>
        <v>Ateliér EMMET s.r.o.</v>
      </c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29</v>
      </c>
      <c r="D63" s="38"/>
      <c r="E63" s="38"/>
      <c r="F63" s="29" t="str">
        <f>IF(E22="","",E22)</f>
        <v>Vyplň údaj</v>
      </c>
      <c r="G63" s="38"/>
      <c r="H63" s="38"/>
      <c r="I63" s="31" t="s">
        <v>34</v>
      </c>
      <c r="J63" s="34" t="str">
        <f>E28</f>
        <v>Ateliér EMMET s.r.o.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38" t="s">
        <v>135</v>
      </c>
      <c r="D65" s="139"/>
      <c r="E65" s="139"/>
      <c r="F65" s="139"/>
      <c r="G65" s="139"/>
      <c r="H65" s="139"/>
      <c r="I65" s="139"/>
      <c r="J65" s="140" t="s">
        <v>136</v>
      </c>
      <c r="K65" s="139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41" t="s">
        <v>69</v>
      </c>
      <c r="D67" s="38"/>
      <c r="E67" s="38"/>
      <c r="F67" s="38"/>
      <c r="G67" s="38"/>
      <c r="H67" s="38"/>
      <c r="I67" s="38"/>
      <c r="J67" s="79">
        <f>J93</f>
        <v>0</v>
      </c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137</v>
      </c>
    </row>
    <row r="68" spans="1:47" s="9" customFormat="1" ht="24.95" customHeight="1">
      <c r="B68" s="142"/>
      <c r="C68" s="143"/>
      <c r="D68" s="144" t="s">
        <v>152</v>
      </c>
      <c r="E68" s="145"/>
      <c r="F68" s="145"/>
      <c r="G68" s="145"/>
      <c r="H68" s="145"/>
      <c r="I68" s="145"/>
      <c r="J68" s="146">
        <f>J94</f>
        <v>0</v>
      </c>
      <c r="K68" s="143"/>
      <c r="L68" s="147"/>
    </row>
    <row r="69" spans="1:47" s="10" customFormat="1" ht="19.899999999999999" customHeight="1">
      <c r="B69" s="148"/>
      <c r="C69" s="99"/>
      <c r="D69" s="149" t="s">
        <v>164</v>
      </c>
      <c r="E69" s="150"/>
      <c r="F69" s="150"/>
      <c r="G69" s="150"/>
      <c r="H69" s="150"/>
      <c r="I69" s="150"/>
      <c r="J69" s="151">
        <f>J95</f>
        <v>0</v>
      </c>
      <c r="K69" s="99"/>
      <c r="L69" s="152"/>
    </row>
    <row r="70" spans="1:47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47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47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47" s="2" customFormat="1" ht="24.95" customHeight="1">
      <c r="A76" s="36"/>
      <c r="B76" s="37"/>
      <c r="C76" s="25" t="s">
        <v>165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47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47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47" s="2" customFormat="1" ht="16.5" customHeight="1">
      <c r="A79" s="36"/>
      <c r="B79" s="37"/>
      <c r="C79" s="38"/>
      <c r="D79" s="38"/>
      <c r="E79" s="393" t="str">
        <f>E7</f>
        <v>Slezká nemocnice v Opavě p.o.- stavební úpravy pavilonu M</v>
      </c>
      <c r="F79" s="394"/>
      <c r="G79" s="394"/>
      <c r="H79" s="39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47" s="1" customFormat="1" ht="12" customHeight="1">
      <c r="B80" s="23"/>
      <c r="C80" s="31" t="s">
        <v>129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1" customFormat="1" ht="16.5" customHeight="1">
      <c r="B81" s="23"/>
      <c r="C81" s="24"/>
      <c r="D81" s="24"/>
      <c r="E81" s="393" t="s">
        <v>1704</v>
      </c>
      <c r="F81" s="353"/>
      <c r="G81" s="353"/>
      <c r="H81" s="353"/>
      <c r="I81" s="24"/>
      <c r="J81" s="24"/>
      <c r="K81" s="24"/>
      <c r="L81" s="22"/>
    </row>
    <row r="82" spans="1:65" s="1" customFormat="1" ht="12" customHeight="1">
      <c r="B82" s="23"/>
      <c r="C82" s="31" t="s">
        <v>131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97" t="s">
        <v>2348</v>
      </c>
      <c r="F83" s="395"/>
      <c r="G83" s="395"/>
      <c r="H83" s="395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1606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6" t="str">
        <f>E13</f>
        <v>EL - Silnoproudé elektronistalace</v>
      </c>
      <c r="F85" s="395"/>
      <c r="G85" s="395"/>
      <c r="H85" s="395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F16</f>
        <v xml:space="preserve"> </v>
      </c>
      <c r="G87" s="38"/>
      <c r="H87" s="38"/>
      <c r="I87" s="31" t="s">
        <v>23</v>
      </c>
      <c r="J87" s="61" t="str">
        <f>IF(J16="","",J16)</f>
        <v>7. 6. 2022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E19</f>
        <v>SNO V Opavě p.o.</v>
      </c>
      <c r="G89" s="38"/>
      <c r="H89" s="38"/>
      <c r="I89" s="31" t="s">
        <v>31</v>
      </c>
      <c r="J89" s="34" t="str">
        <f>E25</f>
        <v>Ateliér EMMET s.r.o.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29</v>
      </c>
      <c r="D90" s="38"/>
      <c r="E90" s="38"/>
      <c r="F90" s="29" t="str">
        <f>IF(E22="","",E22)</f>
        <v>Vyplň údaj</v>
      </c>
      <c r="G90" s="38"/>
      <c r="H90" s="38"/>
      <c r="I90" s="31" t="s">
        <v>34</v>
      </c>
      <c r="J90" s="34" t="str">
        <f>E28</f>
        <v>Ateliér EMMET s.r.o.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166</v>
      </c>
      <c r="D92" s="156" t="s">
        <v>56</v>
      </c>
      <c r="E92" s="156" t="s">
        <v>52</v>
      </c>
      <c r="F92" s="156" t="s">
        <v>53</v>
      </c>
      <c r="G92" s="156" t="s">
        <v>167</v>
      </c>
      <c r="H92" s="156" t="s">
        <v>168</v>
      </c>
      <c r="I92" s="156" t="s">
        <v>169</v>
      </c>
      <c r="J92" s="156" t="s">
        <v>136</v>
      </c>
      <c r="K92" s="157" t="s">
        <v>170</v>
      </c>
      <c r="L92" s="158"/>
      <c r="M92" s="70" t="s">
        <v>19</v>
      </c>
      <c r="N92" s="71" t="s">
        <v>41</v>
      </c>
      <c r="O92" s="71" t="s">
        <v>171</v>
      </c>
      <c r="P92" s="71" t="s">
        <v>172</v>
      </c>
      <c r="Q92" s="71" t="s">
        <v>173</v>
      </c>
      <c r="R92" s="71" t="s">
        <v>174</v>
      </c>
      <c r="S92" s="71" t="s">
        <v>175</v>
      </c>
      <c r="T92" s="72" t="s">
        <v>176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177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</f>
        <v>0</v>
      </c>
      <c r="Q93" s="74"/>
      <c r="R93" s="161">
        <f>R94</f>
        <v>0</v>
      </c>
      <c r="S93" s="74"/>
      <c r="T93" s="162">
        <f>T94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70</v>
      </c>
      <c r="AU93" s="19" t="s">
        <v>137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70</v>
      </c>
      <c r="E94" s="167" t="s">
        <v>749</v>
      </c>
      <c r="F94" s="167" t="s">
        <v>750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0</v>
      </c>
      <c r="S94" s="172"/>
      <c r="T94" s="174">
        <f>T95</f>
        <v>0</v>
      </c>
      <c r="AR94" s="175" t="s">
        <v>80</v>
      </c>
      <c r="AT94" s="176" t="s">
        <v>70</v>
      </c>
      <c r="AU94" s="176" t="s">
        <v>71</v>
      </c>
      <c r="AY94" s="175" t="s">
        <v>180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70</v>
      </c>
      <c r="E95" s="178" t="s">
        <v>1586</v>
      </c>
      <c r="F95" s="178" t="s">
        <v>1587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80</v>
      </c>
      <c r="AT95" s="176" t="s">
        <v>70</v>
      </c>
      <c r="AU95" s="176" t="s">
        <v>78</v>
      </c>
      <c r="AY95" s="175" t="s">
        <v>180</v>
      </c>
      <c r="BK95" s="177">
        <f>SUM(BK96:BK98)</f>
        <v>0</v>
      </c>
    </row>
    <row r="96" spans="1:65" s="2" customFormat="1" ht="16.5" customHeight="1">
      <c r="A96" s="36"/>
      <c r="B96" s="37"/>
      <c r="C96" s="180" t="s">
        <v>78</v>
      </c>
      <c r="D96" s="180" t="s">
        <v>182</v>
      </c>
      <c r="E96" s="181" t="s">
        <v>1608</v>
      </c>
      <c r="F96" s="182" t="s">
        <v>2350</v>
      </c>
      <c r="G96" s="183" t="s">
        <v>206</v>
      </c>
      <c r="H96" s="184">
        <v>1</v>
      </c>
      <c r="I96" s="185">
        <f>[6]rozpocet_silno!$H$8</f>
        <v>0</v>
      </c>
      <c r="J96" s="186">
        <f>ROUND(I96*H96,2)</f>
        <v>0</v>
      </c>
      <c r="K96" s="182" t="s">
        <v>2351</v>
      </c>
      <c r="L96" s="41"/>
      <c r="M96" s="187" t="s">
        <v>19</v>
      </c>
      <c r="N96" s="188" t="s">
        <v>42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312</v>
      </c>
      <c r="AT96" s="191" t="s">
        <v>182</v>
      </c>
      <c r="AU96" s="191" t="s">
        <v>80</v>
      </c>
      <c r="AY96" s="19" t="s">
        <v>180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78</v>
      </c>
      <c r="BK96" s="192">
        <f>ROUND(I96*H96,2)</f>
        <v>0</v>
      </c>
      <c r="BL96" s="19" t="s">
        <v>312</v>
      </c>
      <c r="BM96" s="191" t="s">
        <v>2352</v>
      </c>
    </row>
    <row r="97" spans="1:51" s="2" customFormat="1" ht="11.25">
      <c r="A97" s="36"/>
      <c r="B97" s="37"/>
      <c r="C97" s="38"/>
      <c r="D97" s="193" t="s">
        <v>189</v>
      </c>
      <c r="E97" s="38"/>
      <c r="F97" s="194" t="s">
        <v>2350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189</v>
      </c>
      <c r="AU97" s="19" t="s">
        <v>80</v>
      </c>
    </row>
    <row r="98" spans="1:51" s="14" customFormat="1" ht="11.25">
      <c r="B98" s="210"/>
      <c r="C98" s="211"/>
      <c r="D98" s="193" t="s">
        <v>193</v>
      </c>
      <c r="E98" s="212" t="s">
        <v>19</v>
      </c>
      <c r="F98" s="213" t="s">
        <v>1611</v>
      </c>
      <c r="G98" s="211"/>
      <c r="H98" s="214">
        <v>1</v>
      </c>
      <c r="I98" s="215"/>
      <c r="J98" s="211"/>
      <c r="K98" s="211"/>
      <c r="L98" s="216"/>
      <c r="M98" s="254"/>
      <c r="N98" s="255"/>
      <c r="O98" s="255"/>
      <c r="P98" s="255"/>
      <c r="Q98" s="255"/>
      <c r="R98" s="255"/>
      <c r="S98" s="255"/>
      <c r="T98" s="256"/>
      <c r="AT98" s="220" t="s">
        <v>193</v>
      </c>
      <c r="AU98" s="220" t="s">
        <v>80</v>
      </c>
      <c r="AV98" s="14" t="s">
        <v>80</v>
      </c>
      <c r="AW98" s="14" t="s">
        <v>33</v>
      </c>
      <c r="AX98" s="14" t="s">
        <v>78</v>
      </c>
      <c r="AY98" s="220" t="s">
        <v>180</v>
      </c>
    </row>
    <row r="99" spans="1:51" s="2" customFormat="1" ht="6.95" customHeight="1">
      <c r="A99" s="36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1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algorithmName="SHA-512" hashValue="XegdDdHarNahJanY59K260NOzPqaEHpyeDzcdS9+gt4YK5QGKstyfzz0rUnBcx+jI/C4PWFxRPa9fbXIUiAl5w==" saltValue="8im8A98jmBFKFMgGlreChNuE4wXmA5ia4wdje350bJ3PlyPixfCXkpKdIaqzWR57kEMX1D2f5tRUcd75tAHEYQ==" spinCount="100000" sheet="1" objects="1" scenarios="1" formatColumns="0" formatRows="0" autoFilter="0"/>
  <autoFilter ref="C92:K98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ST - 3.NP - stavební část</vt:lpstr>
      <vt:lpstr>EL - Silnoproudé elektroi...</vt:lpstr>
      <vt:lpstr>VZT - Vzduchotechnika</vt:lpstr>
      <vt:lpstr>ZTI - Zdravotechnika</vt:lpstr>
      <vt:lpstr>VN a ON - Vedlejší a osta...</vt:lpstr>
      <vt:lpstr>ST01 - 1.NP-stavební část</vt:lpstr>
      <vt:lpstr>ST02 - 2.NP-stavební část</vt:lpstr>
      <vt:lpstr>EL - Silnoproudé elektron...</vt:lpstr>
      <vt:lpstr>VZT - Vzduchotechnika_01</vt:lpstr>
      <vt:lpstr>ZTI - Zdravotechnika_01</vt:lpstr>
      <vt:lpstr>VN a ON - Vedlejší a osta..._01</vt:lpstr>
      <vt:lpstr>ST - Stavební část pro po...</vt:lpstr>
      <vt:lpstr>EL - Silnoproudé elektroi..._01</vt:lpstr>
      <vt:lpstr>VZT - Samostatné řešení VZT</vt:lpstr>
      <vt:lpstr>Pokyny pro vyplnění</vt:lpstr>
      <vt:lpstr>'EL - Silnoproudé elektroi...'!Názvy_tisku</vt:lpstr>
      <vt:lpstr>'EL - Silnoproudé elektroi..._01'!Názvy_tisku</vt:lpstr>
      <vt:lpstr>'EL - Silnoproudé elektron...'!Názvy_tisku</vt:lpstr>
      <vt:lpstr>'Rekapitulace stavby'!Názvy_tisku</vt:lpstr>
      <vt:lpstr>'ST - 3.NP - stavební část'!Názvy_tisku</vt:lpstr>
      <vt:lpstr>'ST - Stavební část pro po...'!Názvy_tisku</vt:lpstr>
      <vt:lpstr>'ST01 - 1.NP-stavební část'!Názvy_tisku</vt:lpstr>
      <vt:lpstr>'ST02 - 2.NP-stavební část'!Názvy_tisku</vt:lpstr>
      <vt:lpstr>'VN a ON - Vedlejší a osta...'!Názvy_tisku</vt:lpstr>
      <vt:lpstr>'VN a ON - Vedlejší a osta..._01'!Názvy_tisku</vt:lpstr>
      <vt:lpstr>'VZT - Samostatné řešení VZT'!Názvy_tisku</vt:lpstr>
      <vt:lpstr>'VZT - Vzduchotechnika'!Názvy_tisku</vt:lpstr>
      <vt:lpstr>'VZT - Vzduchotechnika_01'!Názvy_tisku</vt:lpstr>
      <vt:lpstr>'ZTI - Zdravotechnika'!Názvy_tisku</vt:lpstr>
      <vt:lpstr>'ZTI - Zdravotechnika_01'!Názvy_tisku</vt:lpstr>
      <vt:lpstr>'EL - Silnoproudé elektroi...'!Oblast_tisku</vt:lpstr>
      <vt:lpstr>'EL - Silnoproudé elektroi..._01'!Oblast_tisku</vt:lpstr>
      <vt:lpstr>'EL - Silnoproudé elektron...'!Oblast_tisku</vt:lpstr>
      <vt:lpstr>'Pokyny pro vyplnění'!Oblast_tisku</vt:lpstr>
      <vt:lpstr>'Rekapitulace stavby'!Oblast_tisku</vt:lpstr>
      <vt:lpstr>'ST - 3.NP - stavební část'!Oblast_tisku</vt:lpstr>
      <vt:lpstr>'ST - Stavební část pro po...'!Oblast_tisku</vt:lpstr>
      <vt:lpstr>'ST01 - 1.NP-stavební část'!Oblast_tisku</vt:lpstr>
      <vt:lpstr>'ST02 - 2.NP-stavební část'!Oblast_tisku</vt:lpstr>
      <vt:lpstr>'VN a ON - Vedlejší a osta...'!Oblast_tisku</vt:lpstr>
      <vt:lpstr>'VN a ON - Vedlejší a osta..._01'!Oblast_tisku</vt:lpstr>
      <vt:lpstr>'VZT - Samostatné řešení VZT'!Oblast_tisku</vt:lpstr>
      <vt:lpstr>'VZT - Vzduchotechnika'!Oblast_tisku</vt:lpstr>
      <vt:lpstr>'VZT - Vzduchotechnika_01'!Oblast_tisku</vt:lpstr>
      <vt:lpstr>'ZTI - Zdravotechnika'!Oblast_tisku</vt:lpstr>
      <vt:lpstr>'ZTI - Zdravotechnika_01'!Oblast_tisku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2022-06-07T11:20:41Z</dcterms:created>
  <dcterms:modified xsi:type="dcterms:W3CDTF">2022-06-07T11:56:04Z</dcterms:modified>
</cp:coreProperties>
</file>